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D:\wein_ringversuche\Statistica-Projekte\LVU-Wein25\Schriftverkehr\DWA\"/>
    </mc:Choice>
  </mc:AlternateContent>
  <xr:revisionPtr revIDLastSave="0" documentId="13_ncr:1_{27E9AE1A-8C3A-4E4D-A23A-B7574CE51D63}" xr6:coauthVersionLast="47" xr6:coauthVersionMax="47" xr10:uidLastSave="{00000000-0000-0000-0000-000000000000}"/>
  <workbookProtection workbookAlgorithmName="SHA-512" workbookHashValue="U9vBPsH+5OPRm3LzFzHg2IJ2Yq1fYQv/Vjplc35l5su0hX2tiPVxIw9RBOICkx+/Gr1ia72c4LZAImwHYqfKrw==" workbookSaltValue="gLDsV2gAQKilpXUtcJa6IA==" workbookSpinCount="100000" lockStructure="1"/>
  <bookViews>
    <workbookView xWindow="-120" yWindow="-120" windowWidth="29040" windowHeight="15840" activeTab="4" xr2:uid="{00000000-000D-0000-FFFF-FFFF00000000}"/>
  </bookViews>
  <sheets>
    <sheet name="Begleitschreiben" sheetId="35" r:id="rId1"/>
    <sheet name="Benutzungshinweise" sheetId="25" r:id="rId2"/>
    <sheet name="FTIR-Hinweise" sheetId="28" r:id="rId3"/>
    <sheet name="Empf. Flücht. Säure" sheetId="30" r:id="rId4"/>
    <sheet name="Ergebnisse" sheetId="1" r:id="rId5"/>
    <sheet name="Mitteilungen" sheetId="36" r:id="rId6"/>
    <sheet name="Dichte" sheetId="2" state="hidden" r:id="rId7"/>
    <sheet name="GAlkohol" sheetId="5" state="hidden" r:id="rId8"/>
    <sheet name="vAlkohol" sheetId="3" state="hidden" r:id="rId9"/>
    <sheet name="Gextrakt" sheetId="6" state="hidden" r:id="rId10"/>
    <sheet name="zfExtrkt" sheetId="7" state="hidden" r:id="rId11"/>
    <sheet name="vgZucker" sheetId="8" state="hidden" r:id="rId12"/>
    <sheet name="Vorbehandlung" sheetId="27" state="hidden" r:id="rId13"/>
    <sheet name="G-Saeure" sheetId="4" state="hidden" r:id="rId14"/>
    <sheet name="Fr-SO2" sheetId="10" state="hidden" r:id="rId15"/>
    <sheet name="Ges-SO2" sheetId="11" state="hidden" r:id="rId16"/>
    <sheet name="Reduktone" sheetId="12" state="hidden" r:id="rId17"/>
    <sheet name="Glucose" sheetId="13" state="hidden" r:id="rId18"/>
    <sheet name="Fructose" sheetId="14" state="hidden" r:id="rId19"/>
    <sheet name="Glycerin" sheetId="15" state="hidden" r:id="rId20"/>
    <sheet name="pH-Wert" sheetId="17" state="hidden" r:id="rId21"/>
    <sheet name="Weinsre" sheetId="18" state="hidden" r:id="rId22"/>
    <sheet name="GAepflsr" sheetId="19" state="hidden" r:id="rId23"/>
    <sheet name="LAepflsr" sheetId="20" state="hidden" r:id="rId24"/>
    <sheet name="GMilchsr" sheetId="21" state="hidden" r:id="rId25"/>
    <sheet name="LMilchsr" sheetId="22" state="hidden" r:id="rId26"/>
    <sheet name="Citrosre" sheetId="23" state="hidden" r:id="rId27"/>
    <sheet name="Sorbinsre" sheetId="33" state="hidden" r:id="rId28"/>
    <sheet name="Acetat" sheetId="29" state="hidden" r:id="rId29"/>
    <sheet name="FlSaeure" sheetId="16" state="hidden" r:id="rId30"/>
    <sheet name="Fumarsre" sheetId="31" state="hidden" r:id="rId31"/>
    <sheet name="Überdruck" sheetId="32" state="hidden" r:id="rId32"/>
    <sheet name="Farbwerte" sheetId="34" state="hidden" r:id="rId33"/>
  </sheets>
  <definedNames>
    <definedName name="_ftn1" localSheetId="3">'Empf. Flücht. Säure'!$A$52</definedName>
    <definedName name="_ftnref1" localSheetId="0">Begleitschreiben!#REF!</definedName>
    <definedName name="_xlnm.Print_Area" localSheetId="1">Benutzungshinweise!$A$1:$C$22</definedName>
    <definedName name="_xlnm.Print_Area" localSheetId="4">Ergebnisse!$A$1:$G$87</definedName>
    <definedName name="_xlnm.Print_Titles" localSheetId="4">Ergebnisse!$1:$5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8" i="1" l="1"/>
  <c r="G66" i="1"/>
  <c r="A1" i="31" l="1"/>
  <c r="C1" i="31" l="1"/>
  <c r="C1" i="8" l="1"/>
  <c r="G70" i="1" l="1"/>
  <c r="G37" i="1" l="1"/>
  <c r="G60" i="1" l="1"/>
  <c r="C1" i="29" l="1"/>
  <c r="G56" i="1" l="1"/>
  <c r="G28" i="1"/>
  <c r="C1" i="11"/>
  <c r="I28" i="1" s="1"/>
  <c r="G62" i="1"/>
  <c r="C1" i="16"/>
  <c r="I62" i="1" s="1"/>
  <c r="G26" i="1"/>
  <c r="C1" i="10"/>
  <c r="I26" i="1" s="1"/>
  <c r="G24" i="1"/>
  <c r="C1" i="4"/>
  <c r="I24" i="1" s="1"/>
  <c r="G18" i="1"/>
  <c r="I18" i="1"/>
  <c r="G10" i="1"/>
  <c r="C1" i="5"/>
  <c r="I10" i="1" s="1"/>
  <c r="H81" i="1"/>
  <c r="G81" i="1"/>
  <c r="G65" i="1"/>
  <c r="A1" i="34"/>
  <c r="C1" i="34"/>
  <c r="I81" i="1" s="1"/>
  <c r="C1" i="32"/>
  <c r="I72" i="1" s="1"/>
  <c r="I70" i="1"/>
  <c r="C1" i="21"/>
  <c r="I52" i="1" s="1"/>
  <c r="C1" i="33"/>
  <c r="I60" i="1"/>
  <c r="G16" i="1"/>
  <c r="C1" i="7"/>
  <c r="I16" i="1" s="1"/>
  <c r="G14" i="1"/>
  <c r="G12" i="1"/>
  <c r="G8" i="1"/>
  <c r="C1" i="6"/>
  <c r="I14" i="1" s="1"/>
  <c r="C1" i="3"/>
  <c r="I12" i="1" s="1"/>
  <c r="C1" i="23"/>
  <c r="G52" i="1"/>
  <c r="G48" i="1"/>
  <c r="G42" i="1"/>
  <c r="G30" i="1"/>
  <c r="C1" i="19"/>
  <c r="I48" i="1" s="1"/>
  <c r="C1" i="18"/>
  <c r="I46" i="1" s="1"/>
  <c r="C1" i="15"/>
  <c r="I42" i="1" s="1"/>
  <c r="C1" i="12"/>
  <c r="A1" i="5"/>
  <c r="C1" i="2"/>
  <c r="I8" i="1" s="1"/>
  <c r="I58" i="1"/>
  <c r="H58" i="1"/>
  <c r="D59" i="1" s="1"/>
  <c r="A1" i="33"/>
  <c r="A21" i="32"/>
  <c r="A1" i="32"/>
  <c r="C21" i="32"/>
  <c r="I79" i="1" s="1"/>
  <c r="A1" i="16"/>
  <c r="A1" i="29"/>
  <c r="A1" i="23"/>
  <c r="I56" i="1"/>
  <c r="A1" i="22"/>
  <c r="C1" i="22"/>
  <c r="I54" i="1" s="1"/>
  <c r="A1" i="21"/>
  <c r="A1" i="20"/>
  <c r="C1" i="20"/>
  <c r="I50" i="1" s="1"/>
  <c r="A1" i="19"/>
  <c r="A1" i="18"/>
  <c r="A1" i="17"/>
  <c r="C1" i="17"/>
  <c r="I44" i="1" s="1"/>
  <c r="A1" i="15"/>
  <c r="A1" i="14"/>
  <c r="C1" i="14"/>
  <c r="I37" i="1" s="1"/>
  <c r="A1" i="13"/>
  <c r="C1" i="13"/>
  <c r="I33" i="1" s="1"/>
  <c r="A1" i="12"/>
  <c r="A1" i="11"/>
  <c r="A1" i="10"/>
  <c r="A1" i="4"/>
  <c r="A1" i="27"/>
  <c r="C1" i="27"/>
  <c r="A1" i="8"/>
  <c r="A1" i="7"/>
  <c r="A1" i="6"/>
  <c r="A1" i="3"/>
  <c r="A1" i="2"/>
  <c r="H8" i="1"/>
  <c r="H10" i="1"/>
  <c r="H12" i="1"/>
  <c r="H14" i="1"/>
  <c r="H16" i="1"/>
  <c r="H18" i="1"/>
  <c r="D19" i="1" s="1"/>
  <c r="G22" i="1"/>
  <c r="H22" i="1"/>
  <c r="I22" i="1"/>
  <c r="H24" i="1"/>
  <c r="B25" i="1" s="1"/>
  <c r="H26" i="1"/>
  <c r="H28" i="1"/>
  <c r="H30" i="1"/>
  <c r="I30" i="1"/>
  <c r="G33" i="1"/>
  <c r="H33" i="1"/>
  <c r="D34" i="1" s="1"/>
  <c r="H37" i="1"/>
  <c r="D38" i="1" s="1"/>
  <c r="H42" i="1"/>
  <c r="D43" i="1" s="1"/>
  <c r="G44" i="1"/>
  <c r="H44" i="1"/>
  <c r="G46" i="1"/>
  <c r="H46" i="1"/>
  <c r="D47" i="1" s="1"/>
  <c r="H48" i="1"/>
  <c r="G50" i="1"/>
  <c r="H50" i="1"/>
  <c r="D51" i="1" s="1"/>
  <c r="H52" i="1"/>
  <c r="G54" i="1"/>
  <c r="H54" i="1"/>
  <c r="D55" i="1" s="1"/>
  <c r="H56" i="1"/>
  <c r="D57" i="1" s="1"/>
  <c r="H60" i="1"/>
  <c r="D61" i="1" s="1"/>
  <c r="H62" i="1"/>
  <c r="H70" i="1"/>
  <c r="D71" i="1" s="1"/>
  <c r="G72" i="1"/>
  <c r="H72" i="1"/>
  <c r="G79" i="1"/>
  <c r="H79" i="1"/>
  <c r="B45" i="1" l="1"/>
  <c r="B23" i="1"/>
  <c r="B59" i="1"/>
  <c r="B29" i="1"/>
  <c r="B63" i="1"/>
  <c r="B49" i="1"/>
  <c r="B27" i="1"/>
  <c r="B13" i="1"/>
  <c r="D49" i="1"/>
  <c r="B15" i="1"/>
  <c r="B71" i="1"/>
  <c r="B43" i="1"/>
  <c r="B17" i="1"/>
  <c r="B31" i="1"/>
  <c r="B19" i="1"/>
  <c r="B57" i="1"/>
  <c r="B47" i="1"/>
  <c r="B53" i="1"/>
  <c r="B55" i="1"/>
  <c r="B73" i="1"/>
  <c r="B9" i="1"/>
  <c r="B82" i="1"/>
  <c r="B51" i="1"/>
  <c r="B11" i="1"/>
  <c r="B38" i="1"/>
  <c r="B34" i="1"/>
  <c r="B61" i="1"/>
  <c r="D53" i="1"/>
  <c r="B80" i="1"/>
</calcChain>
</file>

<file path=xl/sharedStrings.xml><?xml version="1.0" encoding="utf-8"?>
<sst xmlns="http://schemas.openxmlformats.org/spreadsheetml/2006/main" count="768" uniqueCount="488">
  <si>
    <t>Chemische Alkoholbestimmung n. Dr. Jakob</t>
  </si>
  <si>
    <t>Chemische Alkoholbestimmung n. Dr. Rebelein</t>
  </si>
  <si>
    <t>Berechnung aus relativer Dichte und Refraktion</t>
  </si>
  <si>
    <t>Vorh. Alkohol</t>
  </si>
  <si>
    <t>Gesamtsäure</t>
  </si>
  <si>
    <t>Methodenkürzel</t>
  </si>
  <si>
    <t>Methodenbeschreibung</t>
  </si>
  <si>
    <t>LwK 5.1</t>
  </si>
  <si>
    <t>Ergebnis</t>
  </si>
  <si>
    <t>Einheit</t>
  </si>
  <si>
    <t>g/L</t>
  </si>
  <si>
    <t xml:space="preserve"> </t>
  </si>
  <si>
    <t>Methoden-
Kennung</t>
  </si>
  <si>
    <t>Gesamtalkohol</t>
  </si>
  <si>
    <t>Gesamtextrakt</t>
  </si>
  <si>
    <t>Zuckerfreier Extrakt</t>
  </si>
  <si>
    <t>Glycerin</t>
  </si>
  <si>
    <t>Weinsäure</t>
  </si>
  <si>
    <t>pH-Wert</t>
  </si>
  <si>
    <t>L-Äpfelsäure</t>
  </si>
  <si>
    <t>L-Milchsäure</t>
  </si>
  <si>
    <t>Citronensäure</t>
  </si>
  <si>
    <t>mg/L</t>
  </si>
  <si>
    <t>LwK 8.1</t>
  </si>
  <si>
    <t>LwK 8.2</t>
  </si>
  <si>
    <t>LwK 8.3</t>
  </si>
  <si>
    <t>LwK 8.4</t>
  </si>
  <si>
    <t>FTIR</t>
  </si>
  <si>
    <t/>
  </si>
  <si>
    <t>Methodenschlüssel</t>
  </si>
  <si>
    <t>LwK 2.1</t>
  </si>
  <si>
    <t>LwK 2.2</t>
  </si>
  <si>
    <t>LwK 2.3</t>
  </si>
  <si>
    <t>LwK 2.4</t>
  </si>
  <si>
    <t>LwK 2.5</t>
  </si>
  <si>
    <t>LwK 2.6</t>
  </si>
  <si>
    <t>LwK 2.7</t>
  </si>
  <si>
    <t>Enzymatische Methode</t>
  </si>
  <si>
    <t>LwK 3.1</t>
  </si>
  <si>
    <t>LwK 3.2</t>
  </si>
  <si>
    <t>LwK 4.1</t>
  </si>
  <si>
    <t>LwK 4.2</t>
  </si>
  <si>
    <t>entfällt</t>
  </si>
  <si>
    <t>LwK 4.3</t>
  </si>
  <si>
    <t>Schnellmethode n. Dr. Jakob</t>
  </si>
  <si>
    <t>LwK 4.4</t>
  </si>
  <si>
    <t>Schnellmethode n. Dr. Rebelein</t>
  </si>
  <si>
    <t>LwK 4.6</t>
  </si>
  <si>
    <t>Neocuproinmethode</t>
  </si>
  <si>
    <t>LwK 4.7</t>
  </si>
  <si>
    <t>LwK 6.2</t>
  </si>
  <si>
    <t>LwK 6.3</t>
  </si>
  <si>
    <t>LwK 6.4</t>
  </si>
  <si>
    <t>LwK 7.1</t>
  </si>
  <si>
    <t>LwK 7.2</t>
  </si>
  <si>
    <t>Methode n. Tanner</t>
  </si>
  <si>
    <t>LwK 7.3</t>
  </si>
  <si>
    <t>LwK 7.4.1</t>
  </si>
  <si>
    <t>Destillationsmethode n. Dr. Jakob</t>
  </si>
  <si>
    <t>LwK 7.4.2</t>
  </si>
  <si>
    <t>Destillationsmethode n. Dr. Rebelein</t>
  </si>
  <si>
    <t>LwK 7.6</t>
  </si>
  <si>
    <t>SO2-Bindung mit Acetaldehyd; Stärke als Indikator</t>
  </si>
  <si>
    <t>SO2-Bindung mit Acetaldehyd; Platinelektrode</t>
  </si>
  <si>
    <t>SO2-Bindung mit Propionaldehyd; Stärke als Indikator</t>
  </si>
  <si>
    <t>SO2-Bindung mit Propionaldehyd; Platinelektrode</t>
  </si>
  <si>
    <t>SO2-Bindung mit Glyoxal; Stärke als Indikator</t>
  </si>
  <si>
    <t>SO2-Bindung mit Glyoxal; Platinelektrode</t>
  </si>
  <si>
    <t>HPLC</t>
  </si>
  <si>
    <t>Fourier-Transform-Infrarotspektroskopie</t>
  </si>
  <si>
    <t>Reflekt.</t>
  </si>
  <si>
    <t>Reflektometrie</t>
  </si>
  <si>
    <t>photom.</t>
  </si>
  <si>
    <t>Hochleistungsflüssigkeitschromatographie</t>
  </si>
  <si>
    <t>Freie Schweflige Säure</t>
  </si>
  <si>
    <t>Gesamte Schweflige Säure</t>
  </si>
  <si>
    <t>jodometrisch n. einfacher Hydrolyse ohne Abzug der Reduktone</t>
  </si>
  <si>
    <t>jodometrisch n. doppelter Hydrolyse unter Abzug der Reduktone</t>
  </si>
  <si>
    <t>jodometrisch n. einfacher Hydrolyse unter Abzug der Reduktone</t>
  </si>
  <si>
    <t>jodometrisch n. doppelter Hydrolyse ohne Abzug der Reduktone</t>
  </si>
  <si>
    <t>LwK 7.7</t>
  </si>
  <si>
    <t>Halbmikro SO2 korr.</t>
  </si>
  <si>
    <t>Wädenswil SO2 unber.</t>
  </si>
  <si>
    <t>Wädenswil SO2 korr.</t>
  </si>
  <si>
    <t>Gerhardt SO2 unber.</t>
  </si>
  <si>
    <t>Gerhardt SO2 ausg.</t>
  </si>
  <si>
    <t>Gerhardt SO2 korr.</t>
  </si>
  <si>
    <t>Halbmikro SO2 unber.</t>
  </si>
  <si>
    <t>Halbmikro SO2 ausg.</t>
  </si>
  <si>
    <t>enzymat. Hand</t>
  </si>
  <si>
    <t>enzymat. autom.</t>
  </si>
  <si>
    <t>enzymatisch, automatisiert</t>
  </si>
  <si>
    <t>enzymatisch nur L-Form, automatisiert</t>
  </si>
  <si>
    <t>enz.(L-) Hand</t>
  </si>
  <si>
    <t>enz.(L-) autom.</t>
  </si>
  <si>
    <t>Acetaldehyd/Stärke</t>
  </si>
  <si>
    <t>Glyoxal/Stärke</t>
  </si>
  <si>
    <t>Acetaldehyd/potent.</t>
  </si>
  <si>
    <t>Parameterbezeichnung</t>
  </si>
  <si>
    <t>Sehr geehrte Damen und Herren,</t>
  </si>
  <si>
    <t>Mit freundlichen Grüßen</t>
  </si>
  <si>
    <t>Hinweise zur Benutzung dieser Mappe und zur Ergebnisangabe</t>
  </si>
  <si>
    <t>Lfd.Nr.</t>
  </si>
  <si>
    <r>
      <t xml:space="preserve">Die </t>
    </r>
    <r>
      <rPr>
        <b/>
        <sz val="11"/>
        <rFont val="Arial"/>
        <family val="2"/>
      </rPr>
      <t>Spalte A</t>
    </r>
    <r>
      <rPr>
        <sz val="11"/>
        <rFont val="Arial"/>
        <family val="2"/>
      </rPr>
      <t xml:space="preserve"> enthält eine laufende Nummer für jeden Parameter</t>
    </r>
  </si>
  <si>
    <t>Die Tabelle hat folgenden Aufbau:</t>
  </si>
  <si>
    <t>Signifikante
Ziffern</t>
  </si>
  <si>
    <t>Beispielparameter</t>
  </si>
  <si>
    <t>Beispielhafter Wert mit Maßeinheit</t>
  </si>
  <si>
    <t>Ergebnisangabe mit 3 signifikanten Ziffern</t>
  </si>
  <si>
    <t>179,34 [mg/L]</t>
  </si>
  <si>
    <t>7,8 [g/L]</t>
  </si>
  <si>
    <t>36,45 [g/L]</t>
  </si>
  <si>
    <t>sonstige</t>
  </si>
  <si>
    <t>Min.</t>
  </si>
  <si>
    <t>entfärbt mit Kohle</t>
  </si>
  <si>
    <t>entfärbt mit PVPP</t>
  </si>
  <si>
    <t>geklärt mit Carrez-Reagenz</t>
  </si>
  <si>
    <t>geklärt mit Bleiacetat</t>
  </si>
  <si>
    <t>nicht entfärbt oder geklärt</t>
  </si>
  <si>
    <t>entfärbt: Kohle</t>
  </si>
  <si>
    <t>entfärbt: PVPP</t>
  </si>
  <si>
    <t>geklärt: Carrez</t>
  </si>
  <si>
    <t>geklärt: Bleiacetat</t>
  </si>
  <si>
    <t>keine Behandlung</t>
  </si>
  <si>
    <t>Einsendendes Labor:</t>
  </si>
  <si>
    <t>Datum:</t>
  </si>
  <si>
    <t>Reaktionszeit</t>
  </si>
  <si>
    <t>%</t>
  </si>
  <si>
    <t>Wiederfindung vorgelegter Essigsäure</t>
  </si>
  <si>
    <t>Nah-Infrarotspektroskopie</t>
  </si>
  <si>
    <t>IC</t>
  </si>
  <si>
    <t>Ionenchromatographie, versch. Ausführungsformen</t>
  </si>
  <si>
    <t>Relative Dichte 20°C/20°C</t>
  </si>
  <si>
    <t>LwK 1.1 (Zucker enz/HPLC)</t>
  </si>
  <si>
    <t>LwK 1.1 (Zucker reduktom.)</t>
  </si>
  <si>
    <t>LwK 2.9</t>
  </si>
  <si>
    <t>Hochleistungsflüssigkeitschromatographie; OIV-MA-AS311-03</t>
  </si>
  <si>
    <t>LwK 5.2.1</t>
  </si>
  <si>
    <t>LwK 5.2.2</t>
  </si>
  <si>
    <t>Direkte jodometrische Titration ohne Abzug der Reduktone OIV-MA-AS323-04B</t>
  </si>
  <si>
    <t>Direkte jodometrische Titration unter Abzug der Reduktone OIV-MA-AS323-04B</t>
  </si>
  <si>
    <t>Methode n. Paul bzw. OIV-MA-AS323-04A</t>
  </si>
  <si>
    <t>Destillatblindwert (als Essigsäure)</t>
  </si>
  <si>
    <r>
      <t>Betrag der SO</t>
    </r>
    <r>
      <rPr>
        <vertAlign val="subscript"/>
        <sz val="11"/>
        <rFont val="Arial"/>
        <family val="2"/>
      </rPr>
      <t>2</t>
    </r>
    <r>
      <rPr>
        <sz val="11"/>
        <rFont val="Arial"/>
        <family val="2"/>
      </rPr>
      <t>-Korrektur (als Essigsäure)</t>
    </r>
  </si>
  <si>
    <t>abgezogen</t>
  </si>
  <si>
    <t>nicht abgezogen</t>
  </si>
  <si>
    <t>Gesamtsäure (als Weinsäure)</t>
  </si>
  <si>
    <t>Empfehlungen zur Bestimmung der Flüchtigen Säure</t>
  </si>
  <si>
    <t>2. Empfehlungen</t>
  </si>
  <si>
    <t>(1) Probenvorbereitung</t>
  </si>
  <si>
    <t>Die Probe ist von Trubstoffen und Kohlensäure zu befreien (z.B. durch Filtration oder Vakuumbehandlung).</t>
  </si>
  <si>
    <t>Dem Probevolumen ist Weinsäure in einer Menge zuzusetzen, die einer Konzentration von 25 g Weinsäure pro ein Liter Probe entspricht.</t>
  </si>
  <si>
    <t>Die Destillation muss so durchgeführt werden, dass ein "Rücklauf" und damit eine Fraktionierung möglichst vermieden wird und zugleich aus dem Probegefäß keine mitgerissene Flüssigkeit in die Vorlage gelangt.</t>
  </si>
  <si>
    <t>Die Wiederfindung einer vorgelegten Menge Essigsäure bzw. Natriumacetat (berechnet als Essigsäure) muss mindestens 95 % betragen. Hierzu sind die Destillationsbedingungen gegebenenfalls zielführend zu verändern. Die Wiederfindung ist wiederholt und bei seltenem Einsatz des Verfahrens stets neu zu ermitteln. Wiederholte Bestimmungen der Wiederfindung dürfen sich nicht um mehr als 5 % unterscheiden.</t>
  </si>
  <si>
    <t>Das Destillat ist auf 60 °C bis 80 °C (beginnende Blasenbildung am Gefäßboden) zu erhitzen und zur Titration etwa auf Raumtemperatur abzukühlen.</t>
  </si>
  <si>
    <t>Es sind nur frische Titrationsmittel zu verwenden, deren Normalität resp. Faktor zuverlässig bekannt bzw. bestimmt ist.</t>
  </si>
  <si>
    <t>Der Verbrauch an Titrationsmittel für die Probe muss auf besser als 2 % abgelesen werden.</t>
  </si>
  <si>
    <t>Bei Endpunktbestimmung mittels pH-Elektrode ist die Richtigkeit und Steilheit der Anzeige durch Kalibrierung mit mindestens 2 Pufferstandardlösungen einzustellen.</t>
  </si>
  <si>
    <t>(4) Korrektur für mitdestillierte Schweflige Säure</t>
  </si>
  <si>
    <t>3. Spezielle Hinweise zu häufig angewendeten Destillationsverfahren</t>
  </si>
  <si>
    <t>Halbmikro-Verfahren:</t>
  </si>
  <si>
    <t>Dieses Verfahren ist durch die Verwendung der in der Allgemeinen Verwaltungsvorschrift für die Untersuchung von Wein V. Nr. 8 bzw. der IFU Methode Nr. 5 beschriebenen Apparatur, den Einsatz von 5 ml Wein und die Gewinnung von 60 ml Destillat definiert. Wird eine andere Apparatur verwendet, liegt ein anderes Verfahren vor.</t>
  </si>
  <si>
    <t>Die weitere Erhitzung muss so erfolgen, dass ein kräftiger und stetiger Wasserdampfstrom gegeben ist. Wird die erforderliche Wiederfindung nicht erreicht, ist die Energiezufuhr zu erhöhen.</t>
  </si>
  <si>
    <t>Bei diesen Geräten ist unabhängig vom eingesetzten Probevolumen auf ein ausreichendes Destillatvolumen, d.h. nicht unter 150 ml zu achten.</t>
  </si>
  <si>
    <t>Hierzu ist die Energie nicht unter 90 % und die Destillationsdauer nicht unter 6 Minuten (360 sec) einzustellen.</t>
  </si>
  <si>
    <t>Wird die erforderliche Wiederfindung nicht erreicht, ist die Energie schrittweise – auf bis zu 100 % – sowie die Destillationsdauer bis auf die maximal einstellbare Zeit und damit das Destillatvolumen bis auf über 200 ml zu erhöhen.</t>
  </si>
  <si>
    <t>Das Destillatvolumen soll – durch geeignete Marken am Vorlagegefäß oder durch Gewichtskontrollen – bestimmt und muss auf Gleichmäßigkeit überwacht werden.</t>
  </si>
  <si>
    <r>
      <t>Zu Beginn</t>
    </r>
    <r>
      <rPr>
        <sz val="11"/>
        <rFont val="Arial"/>
        <family val="2"/>
      </rPr>
      <t xml:space="preserve"> der Arbeit müssen mindestens </t>
    </r>
    <r>
      <rPr>
        <b/>
        <sz val="11"/>
        <rFont val="Arial"/>
        <family val="2"/>
      </rPr>
      <t>zwei Leerläufe</t>
    </r>
    <r>
      <rPr>
        <sz val="11"/>
        <rFont val="Arial"/>
        <family val="2"/>
      </rPr>
      <t xml:space="preserve"> durchgeführt werden, damit eine gleichmäßige Temperierung des Gerätes (Vermeiden von "Rücklauf") gegeben ist.</t>
    </r>
  </si>
  <si>
    <t>4. Stichpunkt-Fließschema</t>
  </si>
  <si>
    <r>
      <t>·</t>
    </r>
    <r>
      <rPr>
        <sz val="7"/>
        <rFont val="Times New Roman"/>
        <family val="1"/>
      </rPr>
      <t xml:space="preserve">         </t>
    </r>
    <r>
      <rPr>
        <sz val="11"/>
        <rFont val="Arial"/>
        <family val="2"/>
      </rPr>
      <t>Trub- und kohlensäurefreies Probevolumen + Weinsäure (25 g/L)</t>
    </r>
  </si>
  <si>
    <r>
      <t>·</t>
    </r>
    <r>
      <rPr>
        <sz val="7"/>
        <rFont val="Times New Roman"/>
        <family val="1"/>
      </rPr>
      <t xml:space="preserve">         </t>
    </r>
    <r>
      <rPr>
        <sz val="11"/>
        <rFont val="Arial"/>
        <family val="2"/>
      </rPr>
      <t>CO</t>
    </r>
    <r>
      <rPr>
        <vertAlign val="subscript"/>
        <sz val="11"/>
        <rFont val="Arial"/>
        <family val="2"/>
      </rPr>
      <t>2</t>
    </r>
    <r>
      <rPr>
        <sz val="11"/>
        <rFont val="Arial"/>
        <family val="2"/>
      </rPr>
      <t>-Entfernung: Destillat auf 60 °C bis 80 °C erhitzen</t>
    </r>
  </si>
  <si>
    <r>
      <t>·</t>
    </r>
    <r>
      <rPr>
        <sz val="7"/>
        <rFont val="Times New Roman"/>
        <family val="1"/>
      </rPr>
      <t xml:space="preserve">         </t>
    </r>
    <r>
      <rPr>
        <sz val="11"/>
        <rFont val="Arial"/>
        <family val="2"/>
      </rPr>
      <t>frische Titrationsmittel</t>
    </r>
  </si>
  <si>
    <r>
      <t>·</t>
    </r>
    <r>
      <rPr>
        <sz val="7"/>
        <rFont val="Times New Roman"/>
        <family val="1"/>
      </rPr>
      <t xml:space="preserve">         </t>
    </r>
    <r>
      <rPr>
        <sz val="11"/>
        <rFont val="Arial"/>
        <family val="2"/>
      </rPr>
      <t>NaOH 0,01 m bis höchsten 0,05 m</t>
    </r>
  </si>
  <si>
    <r>
      <t>·</t>
    </r>
    <r>
      <rPr>
        <sz val="7"/>
        <rFont val="Times New Roman"/>
        <family val="1"/>
      </rPr>
      <t xml:space="preserve">         </t>
    </r>
    <r>
      <rPr>
        <sz val="11"/>
        <rFont val="Arial"/>
        <family val="2"/>
      </rPr>
      <t>Titrationsmittelverbrauch mehr als 1 ml</t>
    </r>
  </si>
  <si>
    <r>
      <t>·</t>
    </r>
    <r>
      <rPr>
        <sz val="7"/>
        <rFont val="Times New Roman"/>
        <family val="1"/>
      </rPr>
      <t xml:space="preserve">         </t>
    </r>
    <r>
      <rPr>
        <sz val="11"/>
        <rFont val="Arial"/>
        <family val="2"/>
      </rPr>
      <t>Ablesbarkeit besser als 2 %</t>
    </r>
  </si>
  <si>
    <r>
      <t>·</t>
    </r>
    <r>
      <rPr>
        <sz val="7"/>
        <rFont val="Times New Roman"/>
        <family val="1"/>
      </rPr>
      <t xml:space="preserve">         </t>
    </r>
    <r>
      <rPr>
        <sz val="11"/>
        <rFont val="Arial"/>
        <family val="2"/>
      </rPr>
      <t>Blindverbrauch bestimmen und abziehen</t>
    </r>
  </si>
  <si>
    <r>
      <t>·</t>
    </r>
    <r>
      <rPr>
        <sz val="7"/>
        <rFont val="Times New Roman"/>
        <family val="1"/>
      </rPr>
      <t xml:space="preserve">         </t>
    </r>
    <r>
      <rPr>
        <sz val="11"/>
        <rFont val="Arial"/>
        <family val="2"/>
      </rPr>
      <t>SO</t>
    </r>
    <r>
      <rPr>
        <vertAlign val="subscript"/>
        <sz val="11"/>
        <rFont val="Arial"/>
        <family val="2"/>
      </rPr>
      <t>2</t>
    </r>
    <r>
      <rPr>
        <sz val="11"/>
        <rFont val="Arial"/>
        <family val="2"/>
      </rPr>
      <t xml:space="preserve"> abziehen, jodometrische Bestimmung im Destillat</t>
    </r>
  </si>
  <si>
    <r>
      <t>·</t>
    </r>
    <r>
      <rPr>
        <sz val="7"/>
        <rFont val="Times New Roman"/>
        <family val="1"/>
      </rPr>
      <t xml:space="preserve">        </t>
    </r>
    <r>
      <rPr>
        <sz val="11"/>
        <rFont val="Arial"/>
        <family val="2"/>
      </rPr>
      <t>Halbmikroverfahren: Einsatz von 5 ml Probe</t>
    </r>
  </si>
  <si>
    <r>
      <t>·</t>
    </r>
    <r>
      <rPr>
        <sz val="7"/>
        <rFont val="Times New Roman"/>
        <family val="1"/>
      </rPr>
      <t xml:space="preserve">        </t>
    </r>
    <r>
      <rPr>
        <sz val="11"/>
        <rFont val="Arial"/>
        <family val="2"/>
      </rPr>
      <t>Vapodest-Verfahren: Einsatz von 10 ml Probe</t>
    </r>
  </si>
  <si>
    <t>1. Vorbemerkung</t>
  </si>
  <si>
    <r>
      <rPr>
        <vertAlign val="superscript"/>
        <sz val="10"/>
        <rFont val="Arial"/>
        <family val="2"/>
      </rPr>
      <t>[1]</t>
    </r>
    <r>
      <rPr>
        <sz val="10"/>
        <rFont val="Arial"/>
        <family val="2"/>
      </rPr>
      <t xml:space="preserve"> Dies ist für das Verfahren nach Rentschler bereits durch die Arbeitsvorschrift vorgegeben und wird für das Halbmikroverfahren in der Praxisliteratur empfohlen.</t>
    </r>
  </si>
  <si>
    <t xml:space="preserve">                                       Gewinnung von 60 ml Destillat</t>
  </si>
  <si>
    <t xml:space="preserve">                                       Gewinnung von mindestens 150 ml Destillat</t>
  </si>
  <si>
    <t xml:space="preserve">                                       Energie mindestens 90 %</t>
  </si>
  <si>
    <t xml:space="preserve">                                       Destillationsdauer mindestens 6 Minuten (360 sec)</t>
  </si>
  <si>
    <t>bar</t>
  </si>
  <si>
    <t>°C</t>
  </si>
  <si>
    <t>Überdruck bei Messtemperatur</t>
  </si>
  <si>
    <t>Temperaturkorrektur gemäß</t>
  </si>
  <si>
    <t>Steinfurth</t>
  </si>
  <si>
    <t>Messgerät der Fa. Steinfurth</t>
  </si>
  <si>
    <t>Bemerkung:</t>
  </si>
  <si>
    <t>Wenn in der Laborvergleichsuntersuchung nicht bestimmt:</t>
  </si>
  <si>
    <t>Die Textzeilen zum Parameter sind im Ergebnisblatt versteckt.</t>
  </si>
  <si>
    <t>Das zugehörige Steuerelement ist gelöscht.</t>
  </si>
  <si>
    <t>Reihenfolge "Einstich" und geöffnet nach LVU 2011 geändert!</t>
  </si>
  <si>
    <t>Auswahlfeld ist hier für Jahre der Nichtverwendung "geparkt"!</t>
  </si>
  <si>
    <t>Kürzel</t>
  </si>
  <si>
    <t>Beschreibung</t>
  </si>
  <si>
    <t>VO(EG) Nr. 2676/90 Anhang Nr. 37 A Tabelle 1</t>
  </si>
  <si>
    <t>Troost 1. Aufl.</t>
  </si>
  <si>
    <t>Troost/Haushofer: Sekt, Schaumwein und Perlwein (Ulmer, 1. Aufl.), S. 266, Tab. 25</t>
  </si>
  <si>
    <t>Troost 2. Aufl.</t>
  </si>
  <si>
    <t>Troost/Rhein/Bach: Sekt, Schaumwein, Perlwein (Ulmer, 2. Aufl.); S. 231, Tab. 25</t>
  </si>
  <si>
    <t>Formel im Göttert LIMS (gekürzt): Faktor=1,849-0,0549*temp+0,000642*temp*temp</t>
  </si>
  <si>
    <t>andere Tabelle oder Korrekturfunktion (bitte Formel und Fundstelle unten angeben)</t>
  </si>
  <si>
    <t>Anderes Messgerät oder Messverfahren, bitte unten eintragen!</t>
  </si>
  <si>
    <t>GLIMS/OIV</t>
  </si>
  <si>
    <t>VO(EG) /OIV</t>
  </si>
  <si>
    <t>dann auch folgende Angaben:</t>
  </si>
  <si>
    <r>
      <t xml:space="preserve">Temperatur bei der Messung </t>
    </r>
    <r>
      <rPr>
        <sz val="11"/>
        <color indexed="10"/>
        <rFont val="Arial"/>
        <family val="2"/>
      </rPr>
      <t>falls nicht 20 °C</t>
    </r>
  </si>
  <si>
    <t>LwK 9.1 (Einstich)</t>
  </si>
  <si>
    <t>LwK 9.1 (geöffnet)</t>
  </si>
  <si>
    <t>SulfoQuick (incl. Red.)</t>
  </si>
  <si>
    <t>Sulfoquicktest n. Dr. Nilles ohne Abzug der Reduktone</t>
  </si>
  <si>
    <t>SulfoQuick</t>
  </si>
  <si>
    <t>Sulfoquicktest n. Dr. Nilles</t>
  </si>
  <si>
    <t>NMR</t>
  </si>
  <si>
    <t>GC-FID</t>
  </si>
  <si>
    <t>Propionaldehyd/Stärke</t>
  </si>
  <si>
    <t>Propionaldehyd/potent.</t>
  </si>
  <si>
    <t>Sorbinsäure</t>
  </si>
  <si>
    <t xml:space="preserve">Amtliche Sammlung nach § 64 LFGB Nr. L 00.00-9 (hierauf verweist L 32.16-1) </t>
  </si>
  <si>
    <t>Hochleistungflüssigkeitschromatographie, verschiedene sonstige Ausführungsformen</t>
  </si>
  <si>
    <t>UV-Phot.(OIV)</t>
  </si>
  <si>
    <t>GC (OIV)</t>
  </si>
  <si>
    <t>HPLC (OIV)</t>
  </si>
  <si>
    <t>HPLC (ASU)</t>
  </si>
  <si>
    <t>HPLC divers</t>
  </si>
  <si>
    <t>enzymatisch, manuell</t>
  </si>
  <si>
    <t>photometrisch mit Vanadat, automatisiert</t>
  </si>
  <si>
    <t>UV-Spektrometrie nach Wasserdampfdestillation; OIV-MA-AS313-14A</t>
  </si>
  <si>
    <t>Gaschromatographie nach Extraktion mit Diethylether; OIV-MA-AS313-14B</t>
  </si>
  <si>
    <t>isokratische HPLC an RP-Säule mit UV-Detektion; OIV-MA-AS313-20</t>
  </si>
  <si>
    <t>Acetat (als Essigsäure)</t>
  </si>
  <si>
    <t>enzymatisch nur L-Form, manuell</t>
  </si>
  <si>
    <t>Auswahlfeld für Jahre der Nichtverwendung geparkt.</t>
  </si>
  <si>
    <t>enzymatisch; OIV-MA-AS311-02, manuell</t>
  </si>
  <si>
    <r>
      <t>Reduktone als SO</t>
    </r>
    <r>
      <rPr>
        <vertAlign val="subscript"/>
        <sz val="11"/>
        <rFont val="Arial"/>
        <family val="2"/>
      </rPr>
      <t>2</t>
    </r>
  </si>
  <si>
    <t>FTIR (gemessen)</t>
  </si>
  <si>
    <t>photometrisch mit Pararosanilin (auch automatisiert)</t>
  </si>
  <si>
    <t>Hydrolyse n. Dr. Rebelein unter Abzug der Reduktone</t>
  </si>
  <si>
    <t>Hydrolyse n. Dr. Rebelein ohne Abzug der Reduktone</t>
  </si>
  <si>
    <t>Glyoxal/MTT</t>
  </si>
  <si>
    <t>potentiometr.</t>
  </si>
  <si>
    <t>potentiometrisch</t>
  </si>
  <si>
    <t>Ionenchromatographie</t>
  </si>
  <si>
    <t>OIV SO2-korr.</t>
  </si>
  <si>
    <r>
      <rPr>
        <sz val="10"/>
        <color indexed="8"/>
        <rFont val="Arial"/>
        <family val="2"/>
      </rPr>
      <t>OIV-MA-AS-313-02 einschl. SO</t>
    </r>
    <r>
      <rPr>
        <vertAlign val="subscript"/>
        <sz val="10"/>
        <color indexed="8"/>
        <rFont val="Arial"/>
        <family val="2"/>
      </rPr>
      <t>2</t>
    </r>
    <r>
      <rPr>
        <sz val="10"/>
        <color indexed="8"/>
        <rFont val="Arial"/>
        <family val="2"/>
      </rPr>
      <t>-Korrektur</t>
    </r>
  </si>
  <si>
    <t>OIV o. SO2-korr.</t>
  </si>
  <si>
    <r>
      <rPr>
        <sz val="10"/>
        <color indexed="8"/>
        <rFont val="Arial"/>
        <family val="2"/>
      </rPr>
      <t>OIV-MA-AS-313-02 ohne SO</t>
    </r>
    <r>
      <rPr>
        <vertAlign val="subscript"/>
        <sz val="10"/>
        <color indexed="8"/>
        <rFont val="Arial"/>
        <family val="2"/>
      </rPr>
      <t>2</t>
    </r>
    <r>
      <rPr>
        <sz val="10"/>
        <color indexed="8"/>
        <rFont val="Arial"/>
        <family val="2"/>
      </rPr>
      <t>-Korrektur</t>
    </r>
  </si>
  <si>
    <t>OIV sonst. mod.</t>
  </si>
  <si>
    <t>Gaschromatographie nach Silylierung</t>
  </si>
  <si>
    <r>
      <t xml:space="preserve">Vergärbare Zucker </t>
    </r>
    <r>
      <rPr>
        <sz val="11"/>
        <color indexed="10"/>
        <rFont val="Arial"/>
        <family val="2"/>
      </rPr>
      <t>(nach Inversion)</t>
    </r>
  </si>
  <si>
    <r>
      <t xml:space="preserve">Glucose </t>
    </r>
    <r>
      <rPr>
        <sz val="11"/>
        <color indexed="10"/>
        <rFont val="Arial"/>
        <family val="2"/>
      </rPr>
      <t>(nach Inversion)</t>
    </r>
  </si>
  <si>
    <r>
      <t xml:space="preserve">Fructose </t>
    </r>
    <r>
      <rPr>
        <sz val="11"/>
        <color indexed="10"/>
        <rFont val="Arial"/>
        <family val="2"/>
      </rPr>
      <t>(nach Inversion)</t>
    </r>
  </si>
  <si>
    <t xml:space="preserve">Liegen beide Werte vor, wird Saccharose bei der Auswertung berechnet. </t>
  </si>
  <si>
    <t>Die Berechnung des Betrages an (scheinbarer) Flüchtiger Säure, die der im Destillat titrierten Menge an Schwefliger Säure entspricht, kann nach einer der folgenden Formeln durchgeführt werden:</t>
  </si>
  <si>
    <r>
      <t>a)</t>
    </r>
    <r>
      <rPr>
        <sz val="11"/>
        <rFont val="Arial"/>
        <family val="2"/>
      </rPr>
      <t xml:space="preserve"> wurde der Verbrauch an Jodid/Jodat-Titrationsmittel bereits auf mg SO</t>
    </r>
    <r>
      <rPr>
        <vertAlign val="subscript"/>
        <sz val="11"/>
        <rFont val="Arial"/>
        <family val="2"/>
      </rPr>
      <t>2</t>
    </r>
    <r>
      <rPr>
        <sz val="11"/>
        <rFont val="Arial"/>
        <family val="2"/>
      </rPr>
      <t>/L der eingesetzten</t>
    </r>
  </si>
  <si>
    <r>
      <t xml:space="preserve"> Korrekturbetrag = Freie SO</t>
    </r>
    <r>
      <rPr>
        <vertAlign val="subscript"/>
        <sz val="11"/>
        <rFont val="Arial"/>
        <family val="2"/>
      </rPr>
      <t>2</t>
    </r>
    <r>
      <rPr>
        <sz val="11"/>
        <rFont val="Arial"/>
        <family val="2"/>
      </rPr>
      <t xml:space="preserve"> * 1,875/1000 + (Gesamte SO</t>
    </r>
    <r>
      <rPr>
        <vertAlign val="subscript"/>
        <sz val="11"/>
        <rFont val="Arial"/>
        <family val="2"/>
      </rPr>
      <t>2</t>
    </r>
    <r>
      <rPr>
        <sz val="11"/>
        <rFont val="Arial"/>
        <family val="2"/>
      </rPr>
      <t xml:space="preserve"> – Freie SO</t>
    </r>
    <r>
      <rPr>
        <vertAlign val="subscript"/>
        <sz val="11"/>
        <rFont val="Arial"/>
        <family val="2"/>
      </rPr>
      <t>2</t>
    </r>
    <r>
      <rPr>
        <sz val="11"/>
        <rFont val="Arial"/>
        <family val="2"/>
      </rPr>
      <t>) * 0,9375/1000</t>
    </r>
  </si>
  <si>
    <t xml:space="preserve"> oder vereinfacht:</t>
  </si>
  <si>
    <r>
      <t xml:space="preserve"> Korrekturbetrag = (Freie SO</t>
    </r>
    <r>
      <rPr>
        <vertAlign val="subscript"/>
        <sz val="11"/>
        <rFont val="Arial"/>
        <family val="2"/>
      </rPr>
      <t>2</t>
    </r>
    <r>
      <rPr>
        <sz val="11"/>
        <rFont val="Arial"/>
        <family val="2"/>
      </rPr>
      <t xml:space="preserve"> + Gesamte SO</t>
    </r>
    <r>
      <rPr>
        <vertAlign val="subscript"/>
        <sz val="11"/>
        <rFont val="Arial"/>
        <family val="2"/>
      </rPr>
      <t>2</t>
    </r>
    <r>
      <rPr>
        <sz val="11"/>
        <rFont val="Arial"/>
        <family val="2"/>
      </rPr>
      <t>)*0,9375/1000</t>
    </r>
  </si>
  <si>
    <r>
      <t>b)</t>
    </r>
    <r>
      <rPr>
        <sz val="11"/>
        <rFont val="Arial"/>
        <family val="2"/>
      </rPr>
      <t xml:space="preserve"> Unmittelbare Umrechnung des Verbrauches an Jodid/Jodat in Flüchtige Säure:</t>
    </r>
  </si>
  <si>
    <t xml:space="preserve"> Nach Umrechnung des jeweiligen Verbrauches auf das Gesamtvolumen gilt die Formel:</t>
  </si>
  <si>
    <r>
      <t xml:space="preserve"> Korrekturbetrag = (V</t>
    </r>
    <r>
      <rPr>
        <vertAlign val="subscript"/>
        <sz val="11"/>
        <rFont val="Arial"/>
        <family val="2"/>
      </rPr>
      <t xml:space="preserve"> FSO2 (Jodid/Jodat) </t>
    </r>
    <r>
      <rPr>
        <sz val="11"/>
        <rFont val="Arial"/>
        <family val="2"/>
      </rPr>
      <t>* Molarität</t>
    </r>
    <r>
      <rPr>
        <vertAlign val="subscript"/>
        <sz val="11"/>
        <rFont val="Arial"/>
        <family val="2"/>
      </rPr>
      <t>(Jodid/Jodat)</t>
    </r>
    <r>
      <rPr>
        <sz val="11"/>
        <rFont val="Arial"/>
        <family val="2"/>
      </rPr>
      <t xml:space="preserve"> * 120) / (V</t>
    </r>
    <r>
      <rPr>
        <vertAlign val="subscript"/>
        <sz val="11"/>
        <rFont val="Arial"/>
        <family val="2"/>
      </rPr>
      <t>Weinprobe</t>
    </r>
    <r>
      <rPr>
        <sz val="11"/>
        <rFont val="Arial"/>
        <family val="2"/>
      </rPr>
      <t>) +
                              ([V</t>
    </r>
    <r>
      <rPr>
        <vertAlign val="subscript"/>
        <sz val="11"/>
        <rFont val="Arial"/>
        <family val="2"/>
      </rPr>
      <t xml:space="preserve"> GSO2 (Jodid/Jodat)</t>
    </r>
    <r>
      <rPr>
        <sz val="11"/>
        <rFont val="Arial"/>
        <family val="2"/>
      </rPr>
      <t xml:space="preserve"> – V</t>
    </r>
    <r>
      <rPr>
        <vertAlign val="subscript"/>
        <sz val="11"/>
        <rFont val="Arial"/>
        <family val="2"/>
      </rPr>
      <t> FSO2 (Jodid/Jodat)</t>
    </r>
    <r>
      <rPr>
        <sz val="11"/>
        <rFont val="Arial"/>
        <family val="2"/>
      </rPr>
      <t>]* Molarität</t>
    </r>
    <r>
      <rPr>
        <vertAlign val="subscript"/>
        <sz val="11"/>
        <rFont val="Arial"/>
        <family val="2"/>
      </rPr>
      <t>(Jodid/Jodat)</t>
    </r>
    <r>
      <rPr>
        <sz val="11"/>
        <rFont val="Arial"/>
        <family val="2"/>
      </rPr>
      <t xml:space="preserve"> * 60) / V</t>
    </r>
    <r>
      <rPr>
        <vertAlign val="subscript"/>
        <sz val="11"/>
        <rFont val="Arial"/>
        <family val="2"/>
      </rPr>
      <t xml:space="preserve">Weinprobe </t>
    </r>
  </si>
  <si>
    <r>
      <t xml:space="preserve"> V</t>
    </r>
    <r>
      <rPr>
        <vertAlign val="subscript"/>
        <sz val="11"/>
        <rFont val="Arial"/>
        <family val="2"/>
      </rPr>
      <t>FSO2</t>
    </r>
    <r>
      <rPr>
        <sz val="11"/>
        <rFont val="Arial"/>
        <family val="2"/>
      </rPr>
      <t xml:space="preserve"> </t>
    </r>
    <r>
      <rPr>
        <vertAlign val="subscript"/>
        <sz val="11"/>
        <rFont val="Arial"/>
        <family val="2"/>
      </rPr>
      <t>(Jodid/Jodat)</t>
    </r>
    <r>
      <rPr>
        <sz val="11"/>
        <rFont val="Arial"/>
        <family val="2"/>
      </rPr>
      <t xml:space="preserve"> = Titrationsmittelverbrauch für Freie Schweflige Säure in ml</t>
    </r>
  </si>
  <si>
    <t xml:space="preserve"> Es bedeuten jeweils bezogen auf das Gesamtvolumen an Destillat:</t>
  </si>
  <si>
    <r>
      <t>Praktische Erfahrungen haben gezeigt, dass die übergegangene Schweflige Säure auch bei unverzüglicher jodometrischer Bestimmung nach der Destillation nicht – wie früher angenommen – überwiegend als Freie Schweflige Säure vorliegt. Daher muss im Destillat sowohl die Freie als
auch die Gesamte Schweflige Säure - und damit indirekt die Gebundene Schweflige Säure bestimmt werden</t>
    </r>
    <r>
      <rPr>
        <vertAlign val="superscript"/>
        <sz val="11"/>
        <rFont val="Arial"/>
        <family val="2"/>
      </rPr>
      <t>*)</t>
    </r>
    <r>
      <rPr>
        <sz val="11"/>
        <rFont val="Arial"/>
        <family val="2"/>
      </rPr>
      <t>.</t>
    </r>
  </si>
  <si>
    <t>Vorbehandlung redukt. Zuckerbest.</t>
  </si>
  <si>
    <t>FTIR gemessener Gesamtextrakt - FTIR-Zucker</t>
  </si>
  <si>
    <t>Glucose</t>
  </si>
  <si>
    <t>Fructose</t>
  </si>
  <si>
    <t xml:space="preserve">Laser-Infrarotspektrometrie, z.B. ACM LabCo </t>
  </si>
  <si>
    <t>420 nm</t>
  </si>
  <si>
    <t>520 nm</t>
  </si>
  <si>
    <t>620 nm</t>
  </si>
  <si>
    <t>OIV/EG gebräuchl.</t>
  </si>
  <si>
    <t>Chromatic Characteristics OIV-MA-AS2-07B (Typ IV Methode) / VO (EG) Nr. 2676/90-40</t>
  </si>
  <si>
    <t>cm</t>
  </si>
  <si>
    <r>
      <t xml:space="preserve">Schichtdicke </t>
    </r>
    <r>
      <rPr>
        <sz val="11"/>
        <rFont val="Calibri"/>
        <family val="2"/>
      </rPr>
      <t>↓</t>
    </r>
  </si>
  <si>
    <t>Messdatum und Zeit nach dem Öffnen</t>
  </si>
  <si>
    <t>TT.MM.JJ</t>
  </si>
  <si>
    <t>Zeit in Min.</t>
  </si>
  <si>
    <t>Farbwerte (bei 1 cm Schichtdicke)</t>
  </si>
  <si>
    <t>Ext/cm    3</t>
  </si>
  <si>
    <t>5. Hinweise zur Berechnung der SO2-Korrektur:</t>
  </si>
  <si>
    <r>
      <t>Soweit das Übergehen von SO</t>
    </r>
    <r>
      <rPr>
        <vertAlign val="subscript"/>
        <sz val="11"/>
        <rFont val="Arial"/>
        <family val="2"/>
      </rPr>
      <t>2</t>
    </r>
    <r>
      <rPr>
        <sz val="11"/>
        <rFont val="Arial"/>
        <family val="2"/>
      </rPr>
      <t xml:space="preserve"> bei der Destillation, z. B. durch eine Oxidation mit H</t>
    </r>
    <r>
      <rPr>
        <vertAlign val="subscript"/>
        <sz val="11"/>
        <rFont val="Arial"/>
        <family val="2"/>
      </rPr>
      <t>2</t>
    </r>
    <r>
      <rPr>
        <sz val="11"/>
        <rFont val="Arial"/>
        <family val="2"/>
      </rPr>
      <t>O</t>
    </r>
    <r>
      <rPr>
        <vertAlign val="subscript"/>
        <sz val="11"/>
        <rFont val="Arial"/>
        <family val="2"/>
      </rPr>
      <t>2</t>
    </r>
    <r>
      <rPr>
        <sz val="11"/>
        <rFont val="Arial"/>
        <family val="2"/>
      </rPr>
      <t>, nicht ausgeschlossen wird, ist eine Korrektur erforderlich. Der Anteil miterfasster Schwefliger Säure wird hierbei durch jodometrische Bestimmung im Destillat ermittelt.</t>
    </r>
  </si>
  <si>
    <t>(Zur Durchführung der Korrektur siehe Abschnitt 5.)</t>
  </si>
  <si>
    <r>
      <t xml:space="preserve"> V</t>
    </r>
    <r>
      <rPr>
        <vertAlign val="subscript"/>
        <sz val="11"/>
        <rFont val="Arial"/>
        <family val="2"/>
      </rPr>
      <t>GSO2</t>
    </r>
    <r>
      <rPr>
        <sz val="11"/>
        <rFont val="Arial"/>
        <family val="2"/>
      </rPr>
      <t xml:space="preserve"> </t>
    </r>
    <r>
      <rPr>
        <vertAlign val="subscript"/>
        <sz val="11"/>
        <rFont val="Arial"/>
        <family val="2"/>
      </rPr>
      <t>(Jodid/Jodat)</t>
    </r>
    <r>
      <rPr>
        <sz val="11"/>
        <rFont val="Arial"/>
        <family val="2"/>
      </rPr>
      <t>= Titrationsmittelverbrauch für Gesamte Schweflige Säure in ml</t>
    </r>
  </si>
  <si>
    <r>
      <rPr>
        <vertAlign val="superscript"/>
        <sz val="11"/>
        <rFont val="Arial"/>
        <family val="2"/>
      </rPr>
      <t>*)</t>
    </r>
    <r>
      <rPr>
        <sz val="11"/>
        <rFont val="Arial"/>
        <family val="2"/>
      </rPr>
      <t xml:space="preserve"> Bei der Freien Schwefligen Säure gehen 2 Protonen (und damit zwei Säure-Equivalente) in die
   Bilanz ein, bei der Gebundenen Schwefligen Säure (= aldehydschweflige Säure) nur 1 Proton.</t>
    </r>
  </si>
  <si>
    <t>LwK 1.1 (Alkohol+FTIR-Zucker)</t>
  </si>
  <si>
    <r>
      <rPr>
        <vertAlign val="superscript"/>
        <sz val="10"/>
        <rFont val="Arial"/>
        <family val="2"/>
      </rPr>
      <t>1</t>
    </r>
    <r>
      <rPr>
        <sz val="10"/>
        <rFont val="Arial"/>
        <family val="2"/>
      </rPr>
      <t>H-Kernresonanzspektroskopie</t>
    </r>
  </si>
  <si>
    <t>FTIR-Basis</t>
  </si>
  <si>
    <t>Berechnung n. Tabarie (Basis: FTIR-Dichte; FTIR-Alkohol; FTIR-Zucker)</t>
  </si>
  <si>
    <t>Fourier-Transform-Infrarotspektroskopie (Summe Glucose + Fructose)</t>
  </si>
  <si>
    <r>
      <rPr>
        <vertAlign val="superscript"/>
        <sz val="10"/>
        <color indexed="8"/>
        <rFont val="Arial"/>
        <family val="2"/>
      </rPr>
      <t>1</t>
    </r>
    <r>
      <rPr>
        <sz val="10"/>
        <color indexed="8"/>
        <rFont val="Arial"/>
        <family val="2"/>
      </rPr>
      <t>H-Kernresonanzspektroskopie</t>
    </r>
  </si>
  <si>
    <t>photom. autom.</t>
  </si>
  <si>
    <t>photometrisch m. Bromkresolpurpur, automatisiert</t>
  </si>
  <si>
    <t>Fourier-Transform-Infrarotspektroskopie in der Gasphase</t>
  </si>
  <si>
    <t>Elektrometrische Bestimmung mit pH-Meter mV-Modus und Redoxelektrode incl. Reduktone</t>
  </si>
  <si>
    <t>LwK 7.4.2 mod.</t>
  </si>
  <si>
    <t>Destillationsmethode n. Dr. Rebelein, modifiziert</t>
  </si>
  <si>
    <t>IFU 07a</t>
  </si>
  <si>
    <r>
      <rPr>
        <vertAlign val="superscript"/>
        <sz val="10"/>
        <rFont val="Arial"/>
        <family val="2"/>
      </rPr>
      <t>1</t>
    </r>
    <r>
      <rPr>
        <sz val="10"/>
        <rFont val="Arial"/>
        <family val="2"/>
      </rPr>
      <t>H-Kernresonanzspektroskopie</t>
    </r>
  </si>
  <si>
    <t>Büchi SO2 korr.</t>
  </si>
  <si>
    <t>Stand: 2020</t>
  </si>
  <si>
    <t>LwK 9.2 (OIV, titr.)</t>
  </si>
  <si>
    <t>LwK 9.3 (Carbo QC)</t>
  </si>
  <si>
    <t>Das Auswahlfeld ist hier für Jahre der Nichtverwendung "geparkt".</t>
  </si>
  <si>
    <t>Die Bestimmung der Flüchtigen Säure hat in Laborvergleichsuntersuchungen unbefriedigende Übereinstimmungen zwischen den Laboratorien gezeigt. Der Verband der Deutschen Weinanalytiker hat daher eine Studie zur Verbesserung der Bestimmung des Parameters durchgeführt. Hieraus ergeben sich folgende Empfehlungen zur Einarbeitung, Überprüfung und Kontrolle der Arbeitsweise bei den Verfahrensschritten Destillation und Titration der Bestimmung. Eine Korrektur des Ergebnisses um mitdestillierte Schweflige Säure ist notwendig. Die Einhaltung dieser Empfehlungen ist möglich und erforderlich.</t>
  </si>
  <si>
    <t>Der Blindverbrauch des Destillatvolumens an kohlensäurefreiem Wasser ist wiederholt und bei seltenem Einsatz des Verfahrens stets neu zu bestimmen. Er ist bei der Ergebnisberechnung abzuziehen.</t>
  </si>
  <si>
    <t>Verfahren mit den Vapodest-Wasserdampfgeneratoren der Firma Gerhardt:</t>
  </si>
  <si>
    <t xml:space="preserve"> Weinprobe umgerechnet gilt für den Korrekturbetrag der Flüchtigen Säure (als Essigsäure) in g/L:</t>
  </si>
  <si>
    <r>
      <t xml:space="preserve"> Korrekturbetrag = (V</t>
    </r>
    <r>
      <rPr>
        <vertAlign val="subscript"/>
        <sz val="11"/>
        <rFont val="Arial"/>
        <family val="2"/>
      </rPr>
      <t xml:space="preserve"> FSO2 (Jodid/Jodat) </t>
    </r>
    <r>
      <rPr>
        <sz val="11"/>
        <rFont val="Arial"/>
        <family val="2"/>
      </rPr>
      <t>+ V</t>
    </r>
    <r>
      <rPr>
        <vertAlign val="subscript"/>
        <sz val="11"/>
        <rFont val="Arial"/>
        <family val="2"/>
      </rPr>
      <t xml:space="preserve"> GSO2 (Jodid/Jodat)</t>
    </r>
    <r>
      <rPr>
        <sz val="11"/>
        <rFont val="Arial"/>
        <family val="2"/>
      </rPr>
      <t>)*Molarität</t>
    </r>
    <r>
      <rPr>
        <vertAlign val="subscript"/>
        <sz val="11"/>
        <rFont val="Arial"/>
        <family val="2"/>
      </rPr>
      <t xml:space="preserve">(Jodid/Jodat) </t>
    </r>
    <r>
      <rPr>
        <sz val="11"/>
        <rFont val="Arial"/>
        <family val="2"/>
      </rPr>
      <t>* 60 /  V</t>
    </r>
    <r>
      <rPr>
        <vertAlign val="subscript"/>
        <sz val="11"/>
        <rFont val="Arial"/>
        <family val="2"/>
      </rPr>
      <t>Weinprobe</t>
    </r>
  </si>
  <si>
    <t>Äpfelsäure, gesamt</t>
  </si>
  <si>
    <t>Milchsäure, gesamt</t>
  </si>
  <si>
    <t>Flüchtige Säure</t>
  </si>
  <si>
    <t>Rentschler mod. unber.</t>
  </si>
  <si>
    <t>Rentschler mod. korr.</t>
  </si>
  <si>
    <r>
      <t>Eingesetztes Probevolumen und Molarität des Titrationsmittels sind so abzustimmen, dass der Titrationsmittelverbrauch mehr als 1 ml beträgt, d. h. bei normalen Gehalten an Flüchtiger Säure und Probevolumina unter 10 ml Wein muss das Destillat mit 0,01 m, höchstens 0,05 m Natronlauge titriert werden.</t>
    </r>
    <r>
      <rPr>
        <vertAlign val="superscript"/>
        <sz val="11"/>
        <rFont val="Arial"/>
        <family val="2"/>
      </rPr>
      <t>[1]</t>
    </r>
    <r>
      <rPr>
        <sz val="11"/>
        <rFont val="Arial"/>
        <family val="2"/>
      </rPr>
      <t xml:space="preserve"> </t>
    </r>
  </si>
  <si>
    <t>Beim Zusammensetzen der Apparatur ist größte Aufmerksamkeit geboten, um sowohl das Heraus-drücken von Untersuchungsgut aus dem Einsatz als auch das Einsaugen von Wasser aus dem äußeren Gefäß zu vermeiden. Die Schliffe müssen dicht sitzen und mit gutem Vakuumfett gefettet
sein.</t>
  </si>
  <si>
    <t>Der Wasserspiegel im äußeren Kolben, der als Wasserdampfentwickler dient, muss stets über dem Spiegel der Untersuchungsflüssigkeit liegen. Um einen Anstieg dieses Spiegels zu vermeiden muss die Energiezufuhr zu Beginn des Siedens gegebenenfalls, z. B. durch Hinzunehmen eines weiteren Brenners, erhöht werden.</t>
  </si>
  <si>
    <t>Bestimmung mit dem Biegeschwinger; OIV-MA-AS2-01A, Nr. 2B</t>
  </si>
  <si>
    <t>LwK 3.3 (herk.)</t>
  </si>
  <si>
    <t>Fourier-Transform-Infrarotspektroskopie (nur aus Spektrum ermittelt, sonst anderer Schlüssel)</t>
  </si>
  <si>
    <t>Gisela Ruhnke</t>
  </si>
  <si>
    <t xml:space="preserve"> Ermittlung des Gesamtvolumens an Destillat und der bei der Titration zur Ermittlung des
 unkorrigierten Wertes für Flüchtige Säure verbrauchten Lauge.
 In Teilen dieses Gesamtvolumens werden jeweils  Freie bzw. Gesamte Schweflige Säure
 bestimmt.</t>
  </si>
  <si>
    <t>Pyknometrische Methode; OIV-MA-AS2-01A, Nr. 2A</t>
  </si>
  <si>
    <t>Bestimmung mit dem Aräometer; OIV-MA-AS2-01B</t>
  </si>
  <si>
    <t>Hydrostatische Waage; OIV-MA-AS2-01A, Nr. 2C</t>
  </si>
  <si>
    <t xml:space="preserve">  </t>
  </si>
  <si>
    <t>(Gesamtzucker [Glucose+Fructose, enzymat. oder HPLC]*0,47)+Vorh. Alkohol [g/L]</t>
  </si>
  <si>
    <t>((Gesamtzucker [reduktometr.]-1)*0,47)+Vorh. Alkohol [g/L]</t>
  </si>
  <si>
    <t>LwK 1.1 (FTIR-Alkohol+Zucker)</t>
  </si>
  <si>
    <t>(Gesamtzucker [FTIR-Glucose+FTIR-Fructose]*0,47)+Vorh. Alkohol [FTIR] [g/L]</t>
  </si>
  <si>
    <t>Vorh. Alkohol nach angegeb. herk. Methode+(Gesamt- oder Summenzucker FTIR)*0,47 [g/L]</t>
  </si>
  <si>
    <t>Destillation nach Neutralisation; OIV-MA-AS312-01A Nr. 4A oder Nr. 4B</t>
  </si>
  <si>
    <t>Einfache direkte Destillation mit pyknometrisch oder elektonisch bestimmter Destillatdichte AVV V2</t>
  </si>
  <si>
    <t>LwK 2.8 (FTIR)</t>
  </si>
  <si>
    <t>Indirekt pyknometrisch (Basis: Alkohol n. LwK 2.4); AVV V3a</t>
  </si>
  <si>
    <t>Berechnung n. Tabarie (Basis: Alkohol n. LwK 2.1); OIV-MA-AS2-03B</t>
  </si>
  <si>
    <t>Berechnung n. Tabarie (Basis: Dichte und Alkohol n. den angegeb. herkömmlichen Methoden)</t>
  </si>
  <si>
    <t>Berechnung n. Tabarie (Basis: Dichte n. LwK 8.1 bis 8.4; FTIR-Alkohol)</t>
  </si>
  <si>
    <t>Berechnung n. Tabarie (Basis: FTIR-Dichte; FTIR-Alkohol)</t>
  </si>
  <si>
    <t>Indirekt pyknometrisch (Basis: Alkohol n. LwK 2.4 u. Zucker n. der angegeb. herk. Methode); AVV V3e</t>
  </si>
  <si>
    <t>Berechnung n. Tabarie (Basis: Alkohol n. LwK 2.1); OIV-MA-AS2-03b</t>
  </si>
  <si>
    <t>Berechnung n. Tabarie (Basis: Dichte, Alkohol u. Zucker n. den angegeb. herk. Methoden)</t>
  </si>
  <si>
    <t>Berechnung n. Tabarie (Basis: Dichte n. LwK 8.1 bis 8.4; FTIR-Alkohol; FTIR-Zucker)</t>
  </si>
  <si>
    <t>Bestimmung n. Luff-Schoorl; OIV-MA-AS311-01A</t>
  </si>
  <si>
    <t>LwK 4.8 (FTIR)</t>
  </si>
  <si>
    <t>1H-Kernresonanzspektroskopie (Summe Glucose + Fructose)</t>
  </si>
  <si>
    <t>Fehling</t>
  </si>
  <si>
    <t>Bestimmung n. Fehling</t>
  </si>
  <si>
    <t>Potentiometr. Bestimmung; AVV V7</t>
  </si>
  <si>
    <t>Potentiometr. Bestimmung; OIV-MA-AS-313-01, Nr. 5.2</t>
  </si>
  <si>
    <t>Endpunktbestimmung mit Indikator; OIV-MA-AS-313-01, Nr. 5.3</t>
  </si>
  <si>
    <t>LwK 5.3 (FTIR)</t>
  </si>
  <si>
    <t>LwK 6.5 (FTIR)</t>
  </si>
  <si>
    <t>Methode n. AVV V28A</t>
  </si>
  <si>
    <t>LwK 7.5.1 (incl. Red.)</t>
  </si>
  <si>
    <t>LwK 7.5.1 (excl. Red.)</t>
  </si>
  <si>
    <t>LwK 7.5.2 (incl. Red.)</t>
  </si>
  <si>
    <t>LwK 7.5.2 (excl. Red.)</t>
  </si>
  <si>
    <t>LwK 7.5.3 (incl. Red.)</t>
  </si>
  <si>
    <t>LwK 7.5.3 (excl. Red.)</t>
  </si>
  <si>
    <t>LwK 7.8 (FTIR)</t>
  </si>
  <si>
    <t>Methodensammlung der Internationalen Fruchtsaft-Union Nr. 07a</t>
  </si>
  <si>
    <t>FTIR (direkt)</t>
  </si>
  <si>
    <t>Fourier-Transform-Infrarotspektroskopie in der Flüssigphase</t>
  </si>
  <si>
    <t>Glyoxal/potent.</t>
  </si>
  <si>
    <t>photometr. Hand</t>
  </si>
  <si>
    <t>photometrisch nach Rebelein (Schnellmethode), manuell</t>
  </si>
  <si>
    <t>photometr. autom.</t>
  </si>
  <si>
    <t>D- und L-Äpfelsäure (Summe), enzymatisch, automatisiert</t>
  </si>
  <si>
    <t>D- und L-Äpfelsäure (Summe), enzymatisch, manuell</t>
  </si>
  <si>
    <t>photometrisch (bitte farbgebendes Reagenz angeben)</t>
  </si>
  <si>
    <t>D- und L-Milchsäure (als Summe), enzymatisch, automatisiert</t>
  </si>
  <si>
    <t>D- und L-Milchsäure (als Summe), enzymatisch, manuell</t>
  </si>
  <si>
    <t>Hochdruckflüssigkeitschromatographie</t>
  </si>
  <si>
    <t>enzymatisch, automatisiert; Bitte Enzymkit in der nächsten Zeile eintragen!</t>
  </si>
  <si>
    <t>enzymatisch, manuell; Bitte Enzymkit in der nächsten Zeile eintragen!</t>
  </si>
  <si>
    <r>
      <t>Halbmikrodestillation n. AVV, SO</t>
    </r>
    <r>
      <rPr>
        <vertAlign val="subscript"/>
        <sz val="10"/>
        <color indexed="8"/>
        <rFont val="Arial"/>
        <family val="2"/>
      </rPr>
      <t>2</t>
    </r>
    <r>
      <rPr>
        <sz val="10"/>
        <color indexed="8"/>
        <rFont val="Arial"/>
        <family val="2"/>
      </rPr>
      <t>-Einfluss nicht berücksichtigt</t>
    </r>
  </si>
  <si>
    <r>
      <t>Halbmikrodestillation n. AVV,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r>
      <rPr>
        <sz val="10"/>
        <color indexed="8"/>
        <rFont val="Arial"/>
        <family val="2"/>
      </rPr>
      <t xml:space="preserve"> </t>
    </r>
  </si>
  <si>
    <r>
      <t>Halbmikrodestillation n. AVV,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</si>
  <si>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r>
      <t>Wädenswil-Verfahren, SO</t>
    </r>
    <r>
      <rPr>
        <vertAlign val="subscript"/>
        <sz val="10"/>
        <color indexed="8"/>
        <rFont val="Arial"/>
        <family val="2"/>
      </rPr>
      <t>2</t>
    </r>
    <r>
      <rPr>
        <sz val="10"/>
        <color indexed="8"/>
        <rFont val="Arial"/>
        <family val="2"/>
      </rPr>
      <t>-Einfluss nicht berücksichtigt</t>
    </r>
  </si>
  <si>
    <r>
      <t>Wädensw</t>
    </r>
    <r>
      <rPr>
        <sz val="10"/>
        <color rgb="FF0070C0"/>
        <rFont val="Arial"/>
        <family val="2"/>
      </rPr>
      <t xml:space="preserve">il </t>
    </r>
    <r>
      <rPr>
        <sz val="10"/>
        <color indexed="8"/>
        <rFont val="Arial"/>
        <family val="2"/>
      </rPr>
      <t>SO2 ausg.</t>
    </r>
  </si>
  <si>
    <r>
      <t>Wädenswil-Verfahren,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</si>
  <si>
    <r>
      <t>Wädenswil-Verfahren,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</si>
  <si>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r>
      <t>Destillationsapparat Gerhardt, SO</t>
    </r>
    <r>
      <rPr>
        <vertAlign val="subscript"/>
        <sz val="10"/>
        <color indexed="8"/>
        <rFont val="Arial"/>
        <family val="2"/>
      </rPr>
      <t>2</t>
    </r>
    <r>
      <rPr>
        <sz val="10"/>
        <color indexed="8"/>
        <rFont val="Arial"/>
        <family val="2"/>
      </rPr>
      <t>-Einfluss unberücksichtigt</t>
    </r>
  </si>
  <si>
    <r>
      <t>Destillationsapparat Gerhardt, SO</t>
    </r>
    <r>
      <rPr>
        <vertAlign val="subscript"/>
        <sz val="10"/>
        <color indexed="8"/>
        <rFont val="Arial"/>
        <family val="2"/>
      </rPr>
      <t>2</t>
    </r>
    <r>
      <rPr>
        <sz val="10"/>
        <color indexed="8"/>
        <rFont val="Arial"/>
        <family val="2"/>
      </rPr>
      <t>-Einfluss ausgeschlossen z.B. mit H</t>
    </r>
    <r>
      <rPr>
        <vertAlign val="subscript"/>
        <sz val="10"/>
        <color indexed="8"/>
        <rFont val="Arial"/>
        <family val="2"/>
      </rPr>
      <t>2</t>
    </r>
    <r>
      <rPr>
        <sz val="10"/>
        <color indexed="8"/>
        <rFont val="Arial"/>
        <family val="2"/>
      </rPr>
      <t>O</t>
    </r>
    <r>
      <rPr>
        <vertAlign val="subscript"/>
        <sz val="10"/>
        <color indexed="8"/>
        <rFont val="Arial"/>
        <family val="2"/>
      </rPr>
      <t>2</t>
    </r>
  </si>
  <si>
    <r>
      <t>Destillationsapparat Gerhardt, SO</t>
    </r>
    <r>
      <rPr>
        <vertAlign val="subscript"/>
        <sz val="10"/>
        <color indexed="8"/>
        <rFont val="Arial"/>
        <family val="2"/>
      </rPr>
      <t>2</t>
    </r>
    <r>
      <rPr>
        <sz val="10"/>
        <color indexed="8"/>
        <rFont val="Arial"/>
        <family val="2"/>
      </rPr>
      <t>-Einfluss korrigiert z.B. durch Abzug von 0,001 * Ges.SO</t>
    </r>
    <r>
      <rPr>
        <vertAlign val="subscript"/>
        <sz val="10"/>
        <color indexed="8"/>
        <rFont val="Arial"/>
        <family val="2"/>
      </rPr>
      <t>2</t>
    </r>
  </si>
  <si>
    <t>OIV-MA-AS-313-02, sonstig modifiziert (zusätzliche Angabe zur SO2-Korrektur erforderlich!)</t>
  </si>
  <si>
    <r>
      <t>Verfahren n. Rentschler mod. n. Dr. Nilles, SO</t>
    </r>
    <r>
      <rPr>
        <vertAlign val="subscript"/>
        <sz val="10"/>
        <color indexed="8"/>
        <rFont val="Arial"/>
        <family val="2"/>
      </rPr>
      <t>2</t>
    </r>
    <r>
      <rPr>
        <sz val="10"/>
        <color indexed="8"/>
        <rFont val="Arial"/>
        <family val="2"/>
      </rPr>
      <t>-Einfluss nicht berücksichtigt</t>
    </r>
  </si>
  <si>
    <r>
      <t>Verfahren n. Rentschler mod. n. Dr. Nilles, SO</t>
    </r>
    <r>
      <rPr>
        <vertAlign val="subscript"/>
        <sz val="10"/>
        <color indexed="8"/>
        <rFont val="Arial"/>
        <family val="2"/>
      </rPr>
      <t>2</t>
    </r>
    <r>
      <rPr>
        <sz val="10"/>
        <color indexed="8"/>
        <rFont val="Arial"/>
        <family val="2"/>
      </rPr>
      <t>-Einfluss korrigiert</t>
    </r>
  </si>
  <si>
    <r>
      <t>Destillationsapparat Büchi, SO</t>
    </r>
    <r>
      <rPr>
        <vertAlign val="subscript"/>
        <sz val="10"/>
        <color indexed="8"/>
        <rFont val="Arial"/>
        <family val="2"/>
      </rPr>
      <t>2</t>
    </r>
    <r>
      <rPr>
        <sz val="10"/>
        <color indexed="8"/>
        <rFont val="Arial"/>
        <family val="2"/>
      </rPr>
      <t>-Einfluss korrigiert</t>
    </r>
  </si>
  <si>
    <t>Die Tabelle besteht aus den 7 Spalten A bis G. Sie sind hell türkis unterlegt.</t>
  </si>
  <si>
    <t>photometrisch mit DTNB (auch automatisiert)</t>
  </si>
  <si>
    <r>
      <t xml:space="preserve">6. </t>
    </r>
    <r>
      <rPr>
        <b/>
        <sz val="7"/>
        <color rgb="FFFF0000"/>
        <rFont val="Times New Roman"/>
        <family val="1"/>
      </rPr>
      <t xml:space="preserve"> </t>
    </r>
    <r>
      <rPr>
        <b/>
        <sz val="11"/>
        <color rgb="FFFF0000"/>
        <rFont val="Arial"/>
        <family val="2"/>
      </rPr>
      <t>Bitte nehmen Sie sich auch Zeit für die Ergebnismitteilung.</t>
    </r>
  </si>
  <si>
    <t>Für Rückfragen stehe ich gerne zur Verfügung.</t>
  </si>
  <si>
    <t>Für die Durchführung der Laborvergleichsuntersuchung wünsche ich Ihnen viel Erfolg.</t>
  </si>
  <si>
    <t>Hinweise für Laboratorien, die auch FTIR-Untersuchungen durchführen</t>
  </si>
  <si>
    <r>
      <t xml:space="preserve">Die </t>
    </r>
    <r>
      <rPr>
        <b/>
        <sz val="11"/>
        <rFont val="Arial"/>
        <family val="2"/>
      </rPr>
      <t>Spalte C</t>
    </r>
    <r>
      <rPr>
        <sz val="11"/>
        <rFont val="Arial"/>
        <family val="2"/>
      </rPr>
      <t xml:space="preserve"> enthält Auswahlfenster für die Eingabe einer </t>
    </r>
    <r>
      <rPr>
        <b/>
        <sz val="11"/>
        <rFont val="Arial"/>
        <family val="2"/>
      </rPr>
      <t>Methoden-Kennung</t>
    </r>
    <r>
      <rPr>
        <sz val="11"/>
        <rFont val="Arial"/>
        <family val="2"/>
      </rPr>
      <t xml:space="preserve"> als Kurzbezeichnung der Untersuchungsmethode. Wählen Sie hier die passende Kurzbezeichnung für Ihre Untersuchungsmethode aus und achten Sie dabei auch auf die ausführlicheren Angaben zur Charakterisierung des Analyseverfahrens in der </t>
    </r>
    <r>
      <rPr>
        <b/>
        <sz val="11"/>
        <rFont val="Arial"/>
        <family val="2"/>
      </rPr>
      <t>Spalte G</t>
    </r>
    <r>
      <rPr>
        <sz val="11"/>
        <rFont val="Arial"/>
        <family val="2"/>
      </rPr>
      <t>.</t>
    </r>
  </si>
  <si>
    <r>
      <t xml:space="preserve">Die </t>
    </r>
    <r>
      <rPr>
        <b/>
        <sz val="11"/>
        <rFont val="Arial"/>
        <family val="2"/>
      </rPr>
      <t>Spalte D</t>
    </r>
    <r>
      <rPr>
        <sz val="11"/>
        <rFont val="Arial"/>
        <family val="2"/>
      </rPr>
      <t xml:space="preserve"> enthält die Maßeinheiten für die Ergebnisangabe.
Die Ergebnisangaben müssen in den vorgegebenen </t>
    </r>
    <r>
      <rPr>
        <b/>
        <sz val="11"/>
        <rFont val="Arial"/>
        <family val="2"/>
      </rPr>
      <t>Maßeinheiten</t>
    </r>
    <r>
      <rPr>
        <sz val="11"/>
        <rFont val="Arial"/>
        <family val="2"/>
      </rPr>
      <t xml:space="preserve"> erfolgen - Ihre Angaben werden ohne Änderungen zur Auswertung verwendet! Prüfen Sie daher stets, ob Ihre im Labor benutzten Maßeinheiten den Vorgaben in der Tabelle entsprechen!</t>
    </r>
  </si>
  <si>
    <t>(3) Titration</t>
  </si>
  <si>
    <t>(2) Destillation</t>
  </si>
  <si>
    <t>herk./FTIR 2</t>
  </si>
  <si>
    <t>herk./FTIR 1</t>
  </si>
  <si>
    <t>FTIR Basis 1</t>
  </si>
  <si>
    <t>FTIR Basis 2</t>
  </si>
  <si>
    <t>Gesamtextrakt n. herk. Methoden - NMR-Zucker</t>
  </si>
  <si>
    <t>LwK 7.3 mod.2</t>
  </si>
  <si>
    <t>Wasserdampfdestillation mit Gerhardt-Apparatur Vapodest; Angabe zur Titration im Destillat fehlt!</t>
  </si>
  <si>
    <t>Wasserdampfdest.</t>
  </si>
  <si>
    <t>Wasserdampfdestillation (ohne nähere Angaben; Eigenbau-Apparatur)</t>
  </si>
  <si>
    <t>Alkalimetrische Titration in Anwesenheit von Carboanhydrase; OIV-MA-AS314-01</t>
  </si>
  <si>
    <t>Aphrometer (Manometer); Messung im Einstichverfahren; OIV-MA-AS314-02</t>
  </si>
  <si>
    <t>Aphrometer (Manometer); Messung an der geöffneten Probe; OIV-MA-AS314-02</t>
  </si>
  <si>
    <t>Laser-Infrarot (ACM LabCo)</t>
  </si>
  <si>
    <t>Ionenchromatographie (Summe Glucose + Fructose)</t>
  </si>
  <si>
    <t>Berechnung n. Tabarie (Basis: FTIR-Dichte; Alkohol n. der angegeb. herk. Methode)</t>
  </si>
  <si>
    <t>Berechnung n. Tabarie (Basis: FTIR-Dichte; Alkohol u. Zucker n. den angegeb. herk. Methoden)</t>
  </si>
  <si>
    <t>LwK 6.1 (incl. Red.)</t>
  </si>
  <si>
    <t>LwK 6.1 (excl. Red.)</t>
  </si>
  <si>
    <t>Redox (incl. Red.)</t>
  </si>
  <si>
    <t>Redox (excl. Red.)</t>
  </si>
  <si>
    <t>Elektrometrische Bestimmung mit pH-Meter mV-Modus und der Redoxelektrode mit Abzug der Reduktone</t>
  </si>
  <si>
    <t>SO2-Bindung mit Glyoxal; automat. phot. mit MTT als Farbreagenz n. Beutler</t>
  </si>
  <si>
    <t>Bitte lesen Sie die nachfolgenden Hinweise, bevor Sie mit den Untersuchungen beginnen!</t>
  </si>
  <si>
    <t>b. Beachten Sie bitte die erbetene Anzahl gültiger Stellen, auch wenn diese von der allgemein
üblichen Stellenzahl abweicht. Ihre eingegebenen Ziffern werden auch dann angenommen, wenn diese nur verkürzt angezeigt werden.</t>
  </si>
  <si>
    <t>c. Achten Sie bitte bei allen Parametern auf die angegebenen Einheiten.</t>
  </si>
  <si>
    <t>d. Geben Sie bitte die zutreffenden, von Ihnen tatsächlich angewendeten Methoden vollstän-
dig an.</t>
  </si>
  <si>
    <t>f. Bei der Bestimmung von Parametern mittels HPLC oder Photometer-Automaten geben Sie
bitte an, wie Sie kalibriert haben. Orientieren Sie sich an dem Beispiel für Citronensäure im Ergebnisdatenblatt. Falls Sie eine Standardlösung für die Weinanalytik verwenden, geben Sie die verwendete Charge und den Stand der Bezugswerte an.</t>
  </si>
  <si>
    <t>e. Beantworten Sie bitte alle Zusatzfragen zur Bestimmungsmethode und Ergebnisberech-
nung vollständig. Dies ist sowohl für die Bewertung Ihrer Laborleistung als auch für eine zuverlässige Feststellung der Bezugswerte wichtig und Sie erhalten nützliche Hilfen für richtige Ergebnisse.</t>
  </si>
  <si>
    <r>
      <t xml:space="preserve">2. Verwenden Sie stets Ihr unter Berücksichtigung der Produkteigenschaften bevorzugtes </t>
    </r>
    <r>
      <rPr>
        <b/>
        <sz val="11"/>
        <rFont val="Arial"/>
        <family val="2"/>
      </rPr>
      <t>Analy-
severfahren</t>
    </r>
    <r>
      <rPr>
        <sz val="11"/>
        <rFont val="Arial"/>
        <family val="2"/>
      </rPr>
      <t>. Sie sind nicht verpflichtet, die Verfahren anzuwenden, die für die amtliche Qualitätswein-Analyse zugelassen sind.</t>
    </r>
  </si>
  <si>
    <r>
      <t>3. Die Bewertung der Ergebnisse für</t>
    </r>
    <r>
      <rPr>
        <b/>
        <sz val="11"/>
        <rFont val="Arial"/>
        <family val="2"/>
      </rPr>
      <t xml:space="preserve"> Vorhandenen Alkohol</t>
    </r>
    <r>
      <rPr>
        <sz val="11"/>
        <rFont val="Arial"/>
        <family val="2"/>
      </rPr>
      <t xml:space="preserve"> wird auf der Grundlage der Ergebnis-
se von Destillationsverfahren erfolgen. Die Bewertung der Ergebnisse für den Parameter </t>
    </r>
    <r>
      <rPr>
        <b/>
        <sz val="11"/>
        <rFont val="Arial"/>
        <family val="2"/>
      </rPr>
      <t>Vergärbare</t>
    </r>
    <r>
      <rPr>
        <sz val="11"/>
        <rFont val="Arial"/>
        <family val="2"/>
      </rPr>
      <t xml:space="preserve"> </t>
    </r>
    <r>
      <rPr>
        <b/>
        <sz val="11"/>
        <rFont val="Arial"/>
        <family val="2"/>
      </rPr>
      <t>Zucker</t>
    </r>
    <r>
      <rPr>
        <sz val="11"/>
        <rFont val="Arial"/>
        <family val="2"/>
      </rPr>
      <t xml:space="preserve"> wird auf der Basis der Ergebnisse mit Hochleistungsflüssigkeitschromatographie (HPLC) und der Ergebnisse enzymatischer Bestimmungen erfolgen.</t>
    </r>
  </si>
  <si>
    <t>g. Untersuchungsergebnisse, die mit dem Wert Null oder einem Minuswert mitgeteilt werden,
sind nicht korrekt. Solche Ergebnisse müssen in der Form '&lt; (Zahlenwert der Nachweisgrenze)' oder '&lt; (Zahlenwert der Bestimmungsgrenze)' mitgeteilt werden, weil in den statistischen Auswertungsprogrammen eine Null oder ein Minuswert als Zahl behandelt werden und somit für die Gesamtheit der Untersuchungsergebnisse und laborspezifisch zu fehlerhaften Auswertungsergebnissen führen.</t>
  </si>
  <si>
    <t xml:space="preserve">Im Kopf der Tabelle in Zeile 2 befinden sich zwei gelb unterlegte Felder. Geben Sie dort das Erfassungsdatum und eine eindeutige Bezeichnung Ihres Labors ein. Danach  verschwindet die gelbe Farbe. </t>
  </si>
  <si>
    <r>
      <t xml:space="preserve">Nach der Auswahl einer Methodenkennung in Spalte C enthält die </t>
    </r>
    <r>
      <rPr>
        <b/>
        <sz val="11"/>
        <rFont val="Arial"/>
        <family val="2"/>
      </rPr>
      <t>Spalte G</t>
    </r>
    <r>
      <rPr>
        <sz val="11"/>
        <rFont val="Arial"/>
        <family val="2"/>
      </rPr>
      <t xml:space="preserve"> eine kurze Methodenbeschreibung, die ggf. auch ergänzende Hinweise zur Ergebnisbehandlung umfasst, z. B. ob bei dem Ergebnis einer jodometrischen Schwefelbestimmung ein Abzug der Reduktone erfolgt ist oder nicht.
Beachten Sie daher bei der Auswahl einer Methodenkennung stets auch die Beschreibung in dieser Spalte.
In bestimmten Fällen, z. B. bei Wahl der Methodenkennung "sonstige" erscheint unterhalb dieser Methodenbeschreibung ein </t>
    </r>
    <r>
      <rPr>
        <b/>
        <sz val="11"/>
        <rFont val="Arial"/>
        <family val="2"/>
      </rPr>
      <t>gelb unterlegtes Feld</t>
    </r>
    <r>
      <rPr>
        <sz val="11"/>
        <rFont val="Arial"/>
        <family val="2"/>
      </rPr>
      <t xml:space="preserve"> in Verbindung mit einer Aufforderung zur Beschreibung der angewendeten Methode bzw. zur Eintragung von näheren Angaben, z. B. zur Art einer Kalibrierung. Bitte machen Sie hier die erbetenen Angaben.</t>
    </r>
  </si>
  <si>
    <r>
      <t xml:space="preserve">Wie in den Vorjahren besteht die Möglichkeit, Ihre FTIR-Analytik aktuell zu überprüfen. Bitte erstellen Sie hierzu </t>
    </r>
    <r>
      <rPr>
        <u/>
        <sz val="11"/>
        <rFont val="Arial"/>
        <family val="2"/>
      </rPr>
      <t>einen zusätzlichen Befund</t>
    </r>
    <r>
      <rPr>
        <sz val="11"/>
        <rFont val="Arial"/>
        <family val="2"/>
      </rPr>
      <t xml:space="preserve"> mit Ihrem FTIR-Gerät. Sie erhalten für diese Ergebnisse eine </t>
    </r>
    <r>
      <rPr>
        <b/>
        <sz val="11"/>
        <rFont val="Arial"/>
        <family val="2"/>
      </rPr>
      <t>gesonderte Ergebnismitteilung</t>
    </r>
    <r>
      <rPr>
        <sz val="11"/>
        <rFont val="Arial"/>
        <family val="2"/>
      </rPr>
      <t xml:space="preserve">, die Sie gegebenenfalls zum Nachweis Ihrer geforderten Teilnahme an FTIR-Ringversuchen verwenden können. </t>
    </r>
  </si>
  <si>
    <t>Der Verbrauch an Titrationsmittel bei Destillation eine Wasserprobe wurde abgezogen.</t>
  </si>
  <si>
    <t>Der Verbrauch an Titrationsmittel bei Destillation eine Wasserprobe wurde nicht abgezogen.</t>
  </si>
  <si>
    <t>OIV SO2+Sorb. Korr.</t>
  </si>
  <si>
    <r>
      <t>OIV-MA-AS-313-02 einschl. SO</t>
    </r>
    <r>
      <rPr>
        <vertAlign val="subscript"/>
        <sz val="10"/>
        <color indexed="8"/>
        <rFont val="Arial"/>
        <family val="2"/>
      </rPr>
      <t>2</t>
    </r>
    <r>
      <rPr>
        <sz val="10"/>
        <color indexed="8"/>
        <rFont val="Arial"/>
        <family val="2"/>
      </rPr>
      <t>- und Sorbinsäure-Korrektur</t>
    </r>
  </si>
  <si>
    <t>(Kohlensäure)Überdruck</t>
  </si>
  <si>
    <t>Mehrfach-Volumenexpansion (Umrechnung mit Hersteller-Formel, z.B. CarboQC)</t>
  </si>
  <si>
    <t>enzymatisch; OIV-MA-AS311-10, automatisiert</t>
  </si>
  <si>
    <t>LwK 4.5, enz. Hand</t>
  </si>
  <si>
    <t>Enzymatische Methode; OIV-MA-AS311-02, manuell</t>
  </si>
  <si>
    <t>LwK 4.5, enz. autom.</t>
  </si>
  <si>
    <t>Enzymatische Methode; OIV-MA-AS311-10, automatisiert</t>
  </si>
  <si>
    <r>
      <t>Reduktonbestimmung bei jodometr. SO</t>
    </r>
    <r>
      <rPr>
        <vertAlign val="subscript"/>
        <sz val="11"/>
        <color rgb="FFFF0000"/>
        <rFont val="Arial"/>
        <family val="2"/>
      </rPr>
      <t>2</t>
    </r>
    <r>
      <rPr>
        <sz val="11"/>
        <color rgb="FFFF0000"/>
        <rFont val="Arial"/>
        <family val="2"/>
      </rPr>
      <t>-Bestimmung erforderlich!</t>
    </r>
  </si>
  <si>
    <r>
      <t>Die</t>
    </r>
    <r>
      <rPr>
        <b/>
        <sz val="11"/>
        <rFont val="Arial"/>
        <family val="2"/>
      </rPr>
      <t xml:space="preserve"> Spalte B</t>
    </r>
    <r>
      <rPr>
        <sz val="11"/>
        <rFont val="Arial"/>
        <family val="2"/>
      </rPr>
      <t xml:space="preserve"> enthält die </t>
    </r>
    <r>
      <rPr>
        <b/>
        <sz val="11"/>
        <rFont val="Arial"/>
        <family val="2"/>
      </rPr>
      <t>Parameterbezeichnung</t>
    </r>
    <r>
      <rPr>
        <sz val="11"/>
        <rFont val="Arial"/>
        <family val="2"/>
      </rPr>
      <t xml:space="preserve"> und eine zusätzliche Zeile "</t>
    </r>
    <r>
      <rPr>
        <b/>
        <sz val="11"/>
        <rFont val="Arial"/>
        <family val="2"/>
      </rPr>
      <t>Lfd. (Gebinde)Nummer</t>
    </r>
    <r>
      <rPr>
        <sz val="11"/>
        <rFont val="Arial"/>
        <family val="2"/>
      </rPr>
      <t>", die vom Etikett der Flaschen abgelesen werden kann. Bei der Übertragung dieser Laufenden Nummer sollen nur die Ziffern vor dem Schrägstrich in das Feld eingetragen werden, weil Excel die Angaben sonst als Bruch interpretiert und dessen Dezimalwert berechnet! Daher sind die Ziffern nach dem Schrägstrich bereits eingetragen!</t>
    </r>
  </si>
  <si>
    <t>Lfd. Gebinde-Nr. der Probe</t>
  </si>
  <si>
    <r>
      <t>Beispiele zur Ergebnisangabe:</t>
    </r>
    <r>
      <rPr>
        <sz val="11"/>
        <rFont val="Arial"/>
        <family val="2"/>
      </rPr>
      <t xml:space="preserve">
In einer Probe wurden die Gehalte verschiedener Parameter bestimmt. Es wurden folgende rechnerische Gehalte ermittelt bzw. es werden üblicherweise folgende Ergebnisse mitgeteilt:
</t>
    </r>
  </si>
  <si>
    <r>
      <t xml:space="preserve">Die </t>
    </r>
    <r>
      <rPr>
        <b/>
        <sz val="11"/>
        <rFont val="Arial"/>
        <family val="2"/>
      </rPr>
      <t>Spalte F</t>
    </r>
    <r>
      <rPr>
        <sz val="11"/>
        <rFont val="Arial"/>
        <family val="2"/>
      </rPr>
      <t xml:space="preserve"> enthält weiße Felder zur Eingabe der </t>
    </r>
    <r>
      <rPr>
        <b/>
        <sz val="11"/>
        <rFont val="Arial"/>
        <family val="2"/>
      </rPr>
      <t>Ergebnisse</t>
    </r>
    <r>
      <rPr>
        <sz val="11"/>
        <rFont val="Arial"/>
        <family val="2"/>
      </rPr>
      <t>. Diese Felder sind entsprechend formatiert. Alle eingegebenen Ziffern bleiben erhalten, auch wenn sie aufgrund der Formatierung nicht angezeigt werden. Fehlende Nachkommaziffern am Ende der eingegebenen Zahl werden durch Nullen ergänzt und weisen so in der Regel auf die erforderliche Zahl an gültigen Ziffern hin. 
Die vorgelegte Formatierung der Zelle wird allerdings zerstört, wenn Zahlen durch "Copy &amp; Paste" über die Zwischenablage eingefügt werden.</t>
    </r>
  </si>
  <si>
    <t>Die beiden Excelmappen zur Ergebnismitteilung werden Ihnen per E-Mail voraussichtlich in der 44. KW zugesandt.
Senden Sie die ausgefüllte(n) Ergebnismappe(n) bitte per E-Mail an gisela.ruhnke@t-online.de.</t>
  </si>
  <si>
    <r>
      <t xml:space="preserve">4. Bei der Bestimmung der </t>
    </r>
    <r>
      <rPr>
        <b/>
        <sz val="11"/>
        <rFont val="Arial"/>
        <family val="2"/>
      </rPr>
      <t>Flüchtigen Säure</t>
    </r>
    <r>
      <rPr>
        <sz val="11"/>
        <rFont val="Arial"/>
        <family val="2"/>
      </rPr>
      <t xml:space="preserve"> beachten Sie bitte die Empfehlungen des Verban-
des. Sie finden diese Informationen als eigenes Registerblatt in der Excelmappe zur Ergebnismitteilung. Beachten Sie besonders die dortige Empfehlung zur Korrektur für miterfasstes Schwefeldioxid. Die Ergebnisse werden auf der Basis der um den SO2-Einfluss korrigierten Werte beurteilt. Gehen ausreichend Ergebnisse mit SO2- und Sorbinsäure-Korrektur ein, erfolgt auch eine Auswertung auf dieser Basis, die den Vorgaben des OIV-Verfahrens entspricht.</t>
    </r>
  </si>
  <si>
    <r>
      <t xml:space="preserve">Benutzen Sie das Tabellenblatt </t>
    </r>
    <r>
      <rPr>
        <b/>
        <sz val="11"/>
        <rFont val="Arial"/>
        <family val="2"/>
      </rPr>
      <t>"Mitteilungen"</t>
    </r>
    <r>
      <rPr>
        <sz val="11"/>
        <rFont val="Arial"/>
        <family val="2"/>
      </rPr>
      <t xml:space="preserve"> für ergänzende Angaben, die auf dem Tabellenblatt "Ergebnisse" nicht untergebracht werden können.
Machen Sie hier auch Vorschläge zur Verbesserung dieser Ergebnismappe!</t>
    </r>
  </si>
  <si>
    <t>Betrag der Sorbinsäure-Korrektur (als Essigsäure)</t>
  </si>
  <si>
    <t>Nachfolgend können Sie ergänzende Hinweise geben oder wichtige Beobachtungen mitteilen.</t>
  </si>
  <si>
    <t>Außerdem stehen für die Dauer der Laborvergleichsuntersuchung die beiden Excel-Ergebnismappen und das Ergebnisdatenblatt als pdf-Dokument auf der Website der Deutschen Weinanalytiker e.V. unter https://www.weinanalytiker.de/vergleichsuntersuchungen/ bereit.</t>
  </si>
  <si>
    <t>Fumarsäure</t>
  </si>
  <si>
    <t>Kohlensäure  (Co2) überschrieben mit Fumarsäure</t>
  </si>
  <si>
    <r>
      <rPr>
        <sz val="11"/>
        <rFont val="Arial"/>
        <family val="2"/>
      </rPr>
      <t>/25</t>
    </r>
    <r>
      <rPr>
        <sz val="11"/>
        <color indexed="10"/>
        <rFont val="Arial"/>
        <family val="2"/>
      </rPr>
      <t xml:space="preserve">     Bei Verwendung mehrerer Gebinde genügt die Angabe der niedrigsten Nummer.</t>
    </r>
  </si>
  <si>
    <t>Wichtig für Änderungen in den verschiedenen Ergebnisblättern - gilt für alle Parameter!</t>
  </si>
  <si>
    <t>Wenn ein Parameter bei einem Ergebnisblatt den Eintrag "hier unbenutzt" tragen soll, erhält dieser Eintrag hier keine Ziffer, s. z.B. bei den Reduktonen; Ausnahme L-Äpfelsäure und L-Milchsäure, s. dort</t>
  </si>
  <si>
    <t>Spalte B</t>
  </si>
  <si>
    <t>Ergebnisblatt:</t>
  </si>
  <si>
    <t>In Zeile 1 der Spalte B wird bei Erfassung von Methoden in den Ergebnisblättern bei allen Parametern jeweils der Ziffernwert aus Spalte A zum (vor)ausgewählten Methodenschlüssel eingetragen.</t>
  </si>
  <si>
    <t>Wenn (noch) keine Methode ausgewählt wurde bzw. vorausgewählt ist, steht in Zeile 1 dieser Spalte der größte Ziffernwert aus Spalte A.</t>
  </si>
  <si>
    <r>
      <t xml:space="preserve">Zelle C1 enthält eine Formel zur Berechnung des eingetragenen Wertes, der in </t>
    </r>
    <r>
      <rPr>
        <sz val="10"/>
        <color rgb="FFFF0000"/>
        <rFont val="Arial"/>
        <family val="2"/>
      </rPr>
      <t>Spalte I</t>
    </r>
    <r>
      <rPr>
        <sz val="10"/>
        <rFont val="Arial"/>
        <family val="2"/>
      </rPr>
      <t xml:space="preserve"> aller Ergebnisblätter bei jedem Parameter als Wert für die Steuerung zusätzlicher Anzeigen unsichtbar eingetragen sein muss.</t>
    </r>
  </si>
  <si>
    <r>
      <t xml:space="preserve">In jedem Ergebnisblatt muss in </t>
    </r>
    <r>
      <rPr>
        <sz val="10"/>
        <color rgb="FFFF0000"/>
        <rFont val="Arial"/>
        <family val="2"/>
      </rPr>
      <t>Spalte H</t>
    </r>
    <r>
      <rPr>
        <sz val="10"/>
        <rFont val="Arial"/>
        <family val="2"/>
      </rPr>
      <t xml:space="preserve"> bei jedem (!) Parameter der richtige Bezug für dieses Ergebnisblatt erfasst sein, z. B. bei Dichte: </t>
    </r>
  </si>
  <si>
    <t xml:space="preserve">Dichte!$B$1 </t>
  </si>
  <si>
    <r>
      <t>In jedem Ergebnisblatt muss in</t>
    </r>
    <r>
      <rPr>
        <sz val="10"/>
        <color rgb="FFFF0000"/>
        <rFont val="Arial"/>
        <family val="2"/>
      </rPr>
      <t xml:space="preserve"> Spalte G</t>
    </r>
    <r>
      <rPr>
        <sz val="10"/>
        <rFont val="Arial"/>
        <family val="2"/>
      </rPr>
      <t xml:space="preserve"> (Methodenbeschreibung) der richtige Bezug für dieses Ergebnisblatt erfasst sein.</t>
    </r>
  </si>
  <si>
    <t>Ergebnisse</t>
  </si>
  <si>
    <t>Anmerkung:</t>
  </si>
  <si>
    <t xml:space="preserve">Die Fassung des Erläuterungstextes zu LwK 4.8 berücksichtigt nicht, dass traditionelle Kalibrierungen dieses Parameters auf reduktometrisch bestimmten Zuckerwerten beruhen! </t>
  </si>
  <si>
    <t>Begleitschreiben zur Laborvergleichsuntersuchung der Deutschen Weinanalytiker e.V. 2025</t>
  </si>
  <si>
    <t>wie in den vergangenen Jahren wird auch in diesem Jahr die Laborvergleichsuntersuchung der Deutschen Weinanalytiker e.V. durchgeführt, mit einem zeitlichen Abstand von etwa einem halben Jahr zur Laborvergleichsuntersuchung der Landwirtschaftskammer Rheinland-Pfalz. Zur Teilnahme erhalten Sie dieses Begleitschreiben, das Ergebnisdatenblatt und das Probenmaterial. Die Teilnahme ist für die Mitglieder des Verbandes kostenfrei.</t>
  </si>
  <si>
    <r>
      <t xml:space="preserve">1. Den </t>
    </r>
    <r>
      <rPr>
        <b/>
        <sz val="11"/>
        <rFont val="Arial"/>
        <family val="2"/>
      </rPr>
      <t>Untersuchungsumfang</t>
    </r>
    <r>
      <rPr>
        <sz val="11"/>
        <rFont val="Arial"/>
        <family val="2"/>
      </rPr>
      <t xml:space="preserve"> der Laborvergleichsuntersuchung können Sie dem beigefügten
Ergebnisdatenblatt entnehmen. Erwartet wird nur die Bestimmung solcher Parameter, die in Ih-rem Labor routinemäßig bestimmt werden. Sofern Sie zusätzlich Parameter durch einen Unter-auftragnehmer ermitteln lassen, teilen Sie dies und den Namen des Unterauftragnehmers mit, da Ergebnisse eines Labors nicht mehrfach in die Auswertung eingehen dürfen.
</t>
    </r>
    <r>
      <rPr>
        <u/>
        <sz val="11"/>
        <rFont val="Arial"/>
        <family val="2"/>
      </rPr>
      <t>Von besonderer Bedeutung sind in diesem Jahr die Parameter Citronensäure, L-Äpfelsäure, Äp-felsäure, gesamt und Weinsäure sowie die Parameter Fumarsäure und Sorbinsäure, die zusätz-lich zu dem bekannten Spektrum bestimmt werden können.</t>
    </r>
  </si>
  <si>
    <r>
      <t>5. Hinweis für den Fall der</t>
    </r>
    <r>
      <rPr>
        <b/>
        <sz val="11"/>
        <rFont val="Arial"/>
        <family val="2"/>
      </rPr>
      <t xml:space="preserve"> jodometrischen Bestimmung der Schwefligen Säure</t>
    </r>
    <r>
      <rPr>
        <sz val="11"/>
        <rFont val="Arial"/>
        <family val="2"/>
      </rPr>
      <t>:
Eine Bestimmung der</t>
    </r>
    <r>
      <rPr>
        <b/>
        <sz val="11"/>
        <rFont val="Arial"/>
        <family val="2"/>
      </rPr>
      <t xml:space="preserve"> Reduktone</t>
    </r>
    <r>
      <rPr>
        <sz val="11"/>
        <rFont val="Arial"/>
        <family val="2"/>
      </rPr>
      <t xml:space="preserve"> (berechnet als SO2) ist </t>
    </r>
    <r>
      <rPr>
        <b/>
        <sz val="11"/>
        <rFont val="Arial"/>
        <family val="2"/>
      </rPr>
      <t>erforderlich</t>
    </r>
    <r>
      <rPr>
        <sz val="11"/>
        <rFont val="Arial"/>
        <family val="2"/>
      </rPr>
      <t xml:space="preserve">. Eine Reaktionszeit von 5 Minuten zur Bindung der Freien Schwefligen Säure wird empfohlen.
</t>
    </r>
    <r>
      <rPr>
        <b/>
        <sz val="11"/>
        <rFont val="Arial"/>
        <family val="2"/>
      </rPr>
      <t>Der Reduktonwert ist immer anzugeben, auch dann, wenn Sie den Gehalt bei den Werten für die Schweflige Säure bereits abgezogen haben.</t>
    </r>
    <r>
      <rPr>
        <sz val="11"/>
        <rFont val="Arial"/>
        <family val="2"/>
      </rPr>
      <t xml:space="preserve"> Ob Sie eine Korrektur der Werte für 
Schweflige Säure um den Reduktongehalt vornehmen, ist die fachliche Entscheidung Ihres Labors. Aus der Ergebnismitteilung muss eindeutig erkennbar sein, welche Verfahrensweise gewählt wurde. Wählen Sie bitte auch die Ihrer Verfahrensweise entsprechenden Methoden aus. Die Auswertung für Ihr Labor erfolgt so, wie Sie die Ergebnisse mitgeteilt haben, auch wenn Ihre Mitteilung fachlich nicht korrekt war.</t>
    </r>
  </si>
  <si>
    <r>
      <t xml:space="preserve">a. Bitte verwenden Sie zur Mitteilung der Ergebnisse Ihrer Untersuchungen mit herkömmli-
chen Methoden nur die Datei </t>
    </r>
    <r>
      <rPr>
        <i/>
        <sz val="11"/>
        <rFont val="Arial"/>
        <family val="2"/>
      </rPr>
      <t>DWA-Ergebnismappe_LVU-2025</t>
    </r>
    <r>
      <rPr>
        <sz val="11"/>
        <rFont val="Arial"/>
        <family val="2"/>
      </rPr>
      <t xml:space="preserve">. Für eine </t>
    </r>
    <r>
      <rPr>
        <u/>
        <sz val="11"/>
        <rFont val="Arial"/>
        <family val="2"/>
      </rPr>
      <t>bitte nur zusätzliche Übermittlung von FTIR-Ergebnissen</t>
    </r>
    <r>
      <rPr>
        <sz val="11"/>
        <rFont val="Arial"/>
        <family val="2"/>
      </rPr>
      <t xml:space="preserve"> verwenden Sie die zweite Datei </t>
    </r>
    <r>
      <rPr>
        <i/>
        <sz val="11"/>
        <rFont val="Arial"/>
        <family val="2"/>
      </rPr>
      <t>DWA-FTIR-Ergebnismappe_LVU-2025</t>
    </r>
    <r>
      <rPr>
        <sz val="11"/>
        <rFont val="Arial"/>
        <family val="2"/>
      </rPr>
      <t xml:space="preserve">. Bitte vermischen Sie nicht herkömmliche Ergebnisse und FTIR-Ergebnisse in einer Excelmappe. Die Ergebnismappen wurden gegenüber dem Vorjahr verändert. Verwenden Sie daher keine Ergebnismappen aus früheren Jahren. Die Ergebnismappen enthalten eine Bedienungsanleitung auf dem Registerblatt 'Benutzungshinweise'. Unabhängig davon erhalten Sie als Anlage ein Ergebnisdatenblatt, das Sie als Arbeitsunterlage im Labor, </t>
    </r>
    <r>
      <rPr>
        <u/>
        <sz val="11"/>
        <rFont val="Arial"/>
        <family val="2"/>
      </rPr>
      <t>aber bitte nur notfalls</t>
    </r>
    <r>
      <rPr>
        <sz val="11"/>
        <rFont val="Arial"/>
        <family val="2"/>
      </rPr>
      <t xml:space="preserve"> auch zur Ergebnismitteilung verwenden können.</t>
    </r>
  </si>
  <si>
    <t>Abgabetermin ist der 15. Dezember 2025</t>
  </si>
  <si>
    <t>Befunde, die ohne Absprache nach dem 23.12.2025 eingehen, können bei der Auswertung unberücksichtigt bleiben.</t>
  </si>
  <si>
    <r>
      <t xml:space="preserve">Bitte verwenden Sie möglichst die Excel-Datei </t>
    </r>
    <r>
      <rPr>
        <b/>
        <sz val="11"/>
        <rFont val="Arial"/>
        <family val="2"/>
      </rPr>
      <t>DWA-Ergebnismappe_LVU-2025</t>
    </r>
    <r>
      <rPr>
        <sz val="11"/>
        <rFont val="Arial"/>
        <family val="2"/>
      </rPr>
      <t xml:space="preserve"> für Ihre Übermittlung der Ergebnisse mit herkömmlichen Methoden. Für die zusätzliche Übermittlung von FTIR-Ergebnissen verwenden Sie bitte die zweite zugesandte Excel-Datei </t>
    </r>
    <r>
      <rPr>
        <b/>
        <sz val="11"/>
        <rFont val="Arial"/>
        <family val="2"/>
      </rPr>
      <t>DWA-FTIR-Ergebnismappe_LVU-2025</t>
    </r>
    <r>
      <rPr>
        <sz val="11"/>
        <rFont val="Arial"/>
        <family val="2"/>
      </rPr>
      <t>. Zur Erfassung der Ergebnisse dient die Tabelle "Ergebnisse" bzw. "FTIR-Ergebnisse" in der entsprechenden Excelmappe.</t>
    </r>
  </si>
  <si>
    <r>
      <t xml:space="preserve">Zu Ihrer Unterstützung sind in der Tabelle einige Abfragen hinterlegt. Damit diese nicht versehentlich verändert oder zerstört werden können, ist der </t>
    </r>
    <r>
      <rPr>
        <b/>
        <sz val="11"/>
        <rFont val="Arial"/>
        <family val="2"/>
      </rPr>
      <t>hell türkis unterlegte Bereich grundsätzlich gegen Benutzereingaben geschützt</t>
    </r>
    <r>
      <rPr>
        <sz val="11"/>
        <rFont val="Arial"/>
        <family val="2"/>
      </rPr>
      <t xml:space="preserve">. Eine Ausnahme gilt für die Auswahlfenster, die Eingabefelder für die Messergebnisse und bei bestimmten Eingaben erscheinende gelb unterlegte Felder für zusätzliche Eingaben.  </t>
    </r>
  </si>
  <si>
    <t>Bitte verwenden Sie für die Erfassung der FTIR-Ergebnisse die zweite zugesandte Excel-Datei DWA-FTIR-Ergebnismappe_LVU-2025.</t>
  </si>
  <si>
    <r>
      <t xml:space="preserve">Die </t>
    </r>
    <r>
      <rPr>
        <b/>
        <sz val="11"/>
        <rFont val="Arial"/>
        <family val="2"/>
      </rPr>
      <t>Spalte E</t>
    </r>
    <r>
      <rPr>
        <sz val="11"/>
        <rFont val="Arial"/>
        <family val="2"/>
      </rPr>
      <t xml:space="preserve"> enthält eine Angabe zur erforderlichen Anzahl an </t>
    </r>
    <r>
      <rPr>
        <b/>
        <sz val="11"/>
        <rFont val="Arial"/>
        <family val="2"/>
      </rPr>
      <t>signifikanten Ziffern</t>
    </r>
    <r>
      <rPr>
        <sz val="11"/>
        <rFont val="Arial"/>
        <family val="2"/>
      </rPr>
      <t>.
Diese Anzahl ausagekräftiger Ziffern ist erforderlich, um sprunghafte, irritierende Änderungen der Z-Scores durch bereits im Labor vorgenommene Rundungen zu vermeiden. Die signifikanten Ziffern können sich auf Vor- und Nachkommastellen verteilen. Sie sind daher auch dann erforderlich, wenn in der Tagespraxis im Befund eine geringere Anzahl signifikanter Ziffern angegeben wird oder auf Grund Ihrer Validierungsdaten diese Genauigkeit von Ihrem Analysenverfahren nicht eingehalten wird. Erfassen Sie daher stets die erforderliche Zahl an gültigen Ziffern. Es sollen soviele Ziffern angegeben werden, dass bei einer Wiederholung der Bestimmung in aller Regel keine identischen Ziffernfolgen erhalten werden. (Nach ISO 13528 Abschnitt 4.6 sollen Ergebnisse nicht stärker gerundet werden als dem halben Betrag der Wiederholstandardabweichung entspricht.)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</si>
</sst>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
  </numFmts>
  <fonts count="38">
    <font>
      <sz val="10"/>
      <name val="Arial"/>
    </font>
    <font>
      <sz val="10"/>
      <color indexed="8"/>
      <name val="Arial"/>
      <family val="2"/>
    </font>
    <font>
      <sz val="11"/>
      <name val="Arial"/>
      <family val="2"/>
    </font>
    <font>
      <b/>
      <sz val="11"/>
      <name val="Arial"/>
      <family val="2"/>
    </font>
    <font>
      <vertAlign val="subscript"/>
      <sz val="11"/>
      <name val="Arial"/>
      <family val="2"/>
    </font>
    <font>
      <sz val="10"/>
      <color indexed="9"/>
      <name val="Arial"/>
      <family val="2"/>
    </font>
    <font>
      <sz val="10"/>
      <name val="Arial"/>
      <family val="2"/>
    </font>
    <font>
      <sz val="7"/>
      <name val="Times New Roman"/>
      <family val="1"/>
    </font>
    <font>
      <b/>
      <sz val="12"/>
      <name val="Arial"/>
      <family val="2"/>
    </font>
    <font>
      <sz val="11"/>
      <name val="Symbol"/>
      <family val="1"/>
      <charset val="2"/>
    </font>
    <font>
      <b/>
      <sz val="10"/>
      <name val="Arial"/>
      <family val="2"/>
    </font>
    <font>
      <vertAlign val="superscript"/>
      <sz val="11"/>
      <name val="Arial"/>
      <family val="2"/>
    </font>
    <font>
      <sz val="8"/>
      <name val="Arial"/>
      <family val="2"/>
    </font>
    <font>
      <sz val="9"/>
      <name val="Arial"/>
      <family val="2"/>
    </font>
    <font>
      <sz val="11"/>
      <color indexed="10"/>
      <name val="Arial"/>
      <family val="2"/>
    </font>
    <font>
      <vertAlign val="superscript"/>
      <sz val="10"/>
      <name val="Arial"/>
      <family val="2"/>
    </font>
    <font>
      <vertAlign val="superscript"/>
      <sz val="10"/>
      <color indexed="10"/>
      <name val="Times New Roman"/>
      <family val="1"/>
    </font>
    <font>
      <vertAlign val="subscript"/>
      <sz val="10"/>
      <color indexed="8"/>
      <name val="Arial"/>
      <family val="2"/>
    </font>
    <font>
      <sz val="11"/>
      <color indexed="8"/>
      <name val="Arial"/>
      <family val="2"/>
    </font>
    <font>
      <sz val="11"/>
      <name val="Calibri"/>
      <family val="2"/>
    </font>
    <font>
      <sz val="10.5"/>
      <name val="Arial"/>
      <family val="2"/>
    </font>
    <font>
      <b/>
      <sz val="11"/>
      <color rgb="FFFF0000"/>
      <name val="Arial"/>
      <family val="2"/>
    </font>
    <font>
      <sz val="10"/>
      <color rgb="FFFF0000"/>
      <name val="Arial"/>
      <family val="2"/>
    </font>
    <font>
      <sz val="11"/>
      <color rgb="FFFF0000"/>
      <name val="Arial"/>
      <family val="2"/>
    </font>
    <font>
      <vertAlign val="superscript"/>
      <sz val="10"/>
      <color indexed="8"/>
      <name val="Arial"/>
      <family val="2"/>
    </font>
    <font>
      <i/>
      <sz val="11"/>
      <name val="Arial"/>
      <family val="2"/>
    </font>
    <font>
      <sz val="10"/>
      <color rgb="FF0070C0"/>
      <name val="Arial"/>
      <family val="2"/>
    </font>
    <font>
      <sz val="10"/>
      <name val="Times New Roman"/>
      <family val="1"/>
    </font>
    <font>
      <sz val="11"/>
      <name val="Times New Roman"/>
      <family val="1"/>
    </font>
    <font>
      <sz val="12"/>
      <name val="Times New Roman"/>
      <family val="1"/>
    </font>
    <font>
      <sz val="11"/>
      <color rgb="FFFF0000"/>
      <name val="Times New Roman"/>
      <family val="1"/>
    </font>
    <font>
      <sz val="12"/>
      <color rgb="FFFF0000"/>
      <name val="Times New Roman"/>
      <family val="1"/>
    </font>
    <font>
      <sz val="11"/>
      <color rgb="FF000000"/>
      <name val="Arial"/>
      <family val="2"/>
    </font>
    <font>
      <b/>
      <sz val="7"/>
      <color rgb="FFFF0000"/>
      <name val="Times New Roman"/>
      <family val="1"/>
    </font>
    <font>
      <b/>
      <sz val="12"/>
      <color rgb="FFFF0000"/>
      <name val="Arial"/>
      <family val="2"/>
    </font>
    <font>
      <u/>
      <sz val="11"/>
      <name val="Arial"/>
      <family val="2"/>
    </font>
    <font>
      <vertAlign val="subscript"/>
      <sz val="11"/>
      <color rgb="FFFF0000"/>
      <name val="Arial"/>
      <family val="2"/>
    </font>
    <font>
      <b/>
      <sz val="10"/>
      <color rgb="FFFF0000"/>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ck">
        <color indexed="41"/>
      </top>
      <bottom style="thick">
        <color indexed="41"/>
      </bottom>
      <diagonal/>
    </border>
    <border>
      <left/>
      <right/>
      <top style="thick">
        <color rgb="FFCCFFFF"/>
      </top>
      <bottom style="thick">
        <color rgb="FFCCFFFF"/>
      </bottom>
      <diagonal/>
    </border>
  </borders>
  <cellStyleXfs count="7">
    <xf numFmtId="0" fontId="0"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53">
    <xf numFmtId="0" fontId="0" fillId="0" borderId="0" xfId="0"/>
    <xf numFmtId="0" fontId="1" fillId="0" borderId="0" xfId="0" applyFont="1" applyAlignment="1">
      <alignment horizontal="right" vertical="center"/>
    </xf>
    <xf numFmtId="0" fontId="2"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2" fillId="2" borderId="0" xfId="0" applyFont="1" applyFill="1" applyAlignment="1">
      <alignment vertical="center"/>
    </xf>
    <xf numFmtId="0" fontId="1" fillId="0" borderId="0" xfId="0" applyFont="1" applyAlignment="1">
      <alignment horizontal="left" vertical="center"/>
    </xf>
    <xf numFmtId="0" fontId="2" fillId="0" borderId="0" xfId="0" applyFont="1" applyAlignment="1">
      <alignment horizontal="center"/>
    </xf>
    <xf numFmtId="0" fontId="2" fillId="2" borderId="0" xfId="0" applyFont="1" applyFill="1" applyAlignment="1" applyProtection="1">
      <alignment horizontal="center"/>
      <protection hidden="1"/>
    </xf>
    <xf numFmtId="0" fontId="2"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0" xfId="0" applyFont="1" applyFill="1" applyAlignment="1" applyProtection="1">
      <alignment horizontal="left" vertical="center"/>
      <protection hidden="1"/>
    </xf>
    <xf numFmtId="164" fontId="2" fillId="0" borderId="0" xfId="0" applyNumberFormat="1" applyFont="1" applyAlignment="1" applyProtection="1">
      <alignment vertical="top"/>
      <protection locked="0"/>
    </xf>
    <xf numFmtId="2" fontId="2" fillId="0" borderId="0" xfId="0" applyNumberFormat="1" applyFont="1" applyProtection="1">
      <protection locked="0"/>
    </xf>
    <xf numFmtId="166" fontId="2" fillId="0" borderId="0" xfId="0" applyNumberFormat="1" applyFont="1" applyProtection="1">
      <protection locked="0"/>
    </xf>
    <xf numFmtId="0" fontId="5" fillId="0" borderId="0" xfId="0" applyFont="1"/>
    <xf numFmtId="0" fontId="0" fillId="0" borderId="0" xfId="0" applyAlignment="1">
      <alignment vertical="top"/>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left" indent="1"/>
      <protection hidden="1"/>
    </xf>
    <xf numFmtId="0" fontId="2" fillId="0" borderId="0" xfId="0" applyFont="1" applyAlignment="1">
      <alignment wrapText="1"/>
    </xf>
    <xf numFmtId="0" fontId="0" fillId="3" borderId="0" xfId="0" applyFill="1"/>
    <xf numFmtId="0" fontId="2" fillId="3" borderId="1" xfId="0" applyFont="1" applyFill="1" applyBorder="1" applyAlignment="1">
      <alignment horizontal="center" vertical="top" wrapText="1"/>
    </xf>
    <xf numFmtId="2"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xf>
    <xf numFmtId="0" fontId="0" fillId="3" borderId="1" xfId="0" applyFill="1" applyBorder="1"/>
    <xf numFmtId="0" fontId="0" fillId="3" borderId="2" xfId="0" applyFill="1" applyBorder="1"/>
    <xf numFmtId="0" fontId="2" fillId="0" borderId="0" xfId="0" applyFont="1" applyAlignment="1">
      <alignment horizontal="left" wrapText="1" indent="1"/>
    </xf>
    <xf numFmtId="0" fontId="0" fillId="0" borderId="0" xfId="0" applyAlignment="1">
      <alignment wrapText="1"/>
    </xf>
    <xf numFmtId="0" fontId="6" fillId="2" borderId="0" xfId="0" applyFont="1" applyFill="1" applyAlignment="1" applyProtection="1">
      <alignment horizontal="left" vertical="top" wrapText="1"/>
      <protection hidden="1"/>
    </xf>
    <xf numFmtId="0" fontId="10" fillId="2" borderId="0" xfId="0" applyFont="1" applyFill="1"/>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8" fillId="3" borderId="0" xfId="0" applyFont="1" applyFill="1" applyAlignment="1">
      <alignment wrapText="1"/>
    </xf>
    <xf numFmtId="0" fontId="6" fillId="0" borderId="0" xfId="0" applyFont="1"/>
    <xf numFmtId="0" fontId="0" fillId="2" borderId="0" xfId="0" applyFill="1" applyAlignment="1">
      <alignment vertical="center"/>
    </xf>
    <xf numFmtId="0" fontId="2" fillId="2" borderId="0" xfId="0" applyFont="1" applyFill="1" applyAlignment="1">
      <alignment horizontal="center" vertical="center"/>
    </xf>
    <xf numFmtId="166" fontId="2" fillId="0" borderId="0" xfId="0" applyNumberFormat="1" applyFont="1" applyAlignment="1" applyProtection="1">
      <alignment vertical="center"/>
      <protection locked="0"/>
    </xf>
    <xf numFmtId="0" fontId="0" fillId="0" borderId="0" xfId="0" applyAlignment="1">
      <alignment vertical="center"/>
    </xf>
    <xf numFmtId="0" fontId="5" fillId="0" borderId="0" xfId="0" applyFont="1" applyAlignment="1">
      <alignment vertical="center"/>
    </xf>
    <xf numFmtId="166" fontId="2" fillId="0" borderId="0" xfId="0" applyNumberFormat="1" applyFont="1" applyAlignment="1" applyProtection="1">
      <alignment vertical="top"/>
      <protection locked="0"/>
    </xf>
    <xf numFmtId="164" fontId="2" fillId="0" borderId="5" xfId="0" applyNumberFormat="1" applyFont="1" applyBorder="1" applyAlignment="1" applyProtection="1">
      <alignment vertical="top"/>
      <protection locked="0"/>
    </xf>
    <xf numFmtId="0" fontId="2" fillId="2" borderId="0" xfId="0" applyFont="1" applyFill="1" applyAlignment="1" applyProtection="1">
      <alignment horizontal="center" vertical="center"/>
      <protection hidden="1"/>
    </xf>
    <xf numFmtId="0" fontId="3" fillId="0" borderId="0" xfId="0" applyFont="1" applyAlignment="1">
      <alignment wrapText="1"/>
    </xf>
    <xf numFmtId="0" fontId="3" fillId="0" borderId="0" xfId="0" applyFont="1" applyAlignment="1">
      <alignment horizontal="left" indent="1"/>
    </xf>
    <xf numFmtId="0" fontId="3" fillId="0" borderId="0" xfId="0" applyFont="1" applyAlignment="1">
      <alignment horizontal="left" wrapText="1"/>
    </xf>
    <xf numFmtId="0" fontId="2" fillId="0" borderId="0" xfId="0" applyFont="1" applyAlignment="1">
      <alignment horizontal="left" wrapText="1"/>
    </xf>
    <xf numFmtId="0" fontId="9" fillId="0" borderId="0" xfId="0" applyFont="1" applyAlignment="1">
      <alignment horizontal="left" wrapText="1"/>
    </xf>
    <xf numFmtId="0" fontId="6" fillId="0" borderId="0" xfId="0" applyFont="1" applyAlignment="1">
      <alignment wrapText="1"/>
    </xf>
    <xf numFmtId="0" fontId="0" fillId="2" borderId="0" xfId="0" applyFill="1" applyAlignment="1">
      <alignment horizontal="center"/>
    </xf>
    <xf numFmtId="0" fontId="6" fillId="0" borderId="0" xfId="1"/>
    <xf numFmtId="0" fontId="22" fillId="0" borderId="0" xfId="1" applyFont="1"/>
    <xf numFmtId="0" fontId="6" fillId="0" borderId="0" xfId="0" applyFont="1" applyProtection="1">
      <protection hidden="1"/>
    </xf>
    <xf numFmtId="0" fontId="6" fillId="0" borderId="0" xfId="0" applyFont="1" applyProtection="1">
      <protection locked="0" hidden="1"/>
    </xf>
    <xf numFmtId="2" fontId="2" fillId="0" borderId="0" xfId="0" applyNumberFormat="1" applyFont="1" applyAlignment="1" applyProtection="1">
      <alignment vertical="top"/>
      <protection locked="0"/>
    </xf>
    <xf numFmtId="0" fontId="16" fillId="0" borderId="0" xfId="0" applyFont="1" applyAlignment="1">
      <alignment horizontal="left" vertical="center"/>
    </xf>
    <xf numFmtId="0" fontId="6"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locked="0"/>
    </xf>
    <xf numFmtId="0" fontId="22" fillId="0" borderId="0" xfId="0" applyFont="1" applyAlignment="1">
      <alignment horizontal="right" vertical="center"/>
    </xf>
    <xf numFmtId="0" fontId="22" fillId="0" borderId="0" xfId="0" applyFont="1" applyAlignment="1">
      <alignment horizontal="left" vertical="top"/>
    </xf>
    <xf numFmtId="0" fontId="22" fillId="0" borderId="0" xfId="4" applyFont="1" applyAlignment="1">
      <alignment horizontal="left" vertical="top"/>
    </xf>
    <xf numFmtId="0" fontId="22" fillId="0" borderId="0" xfId="0" applyFont="1"/>
    <xf numFmtId="0" fontId="6" fillId="0" borderId="0" xfId="2" applyAlignment="1">
      <alignment horizontal="left" vertical="top"/>
    </xf>
    <xf numFmtId="0" fontId="3" fillId="0" borderId="0" xfId="0" applyFont="1" applyAlignment="1">
      <alignment vertical="center"/>
    </xf>
    <xf numFmtId="0" fontId="23" fillId="2" borderId="0" xfId="0" applyFont="1" applyFill="1" applyAlignment="1" applyProtection="1">
      <alignment vertical="center"/>
      <protection hidden="1"/>
    </xf>
    <xf numFmtId="0" fontId="6" fillId="2" borderId="0" xfId="0" applyFont="1" applyFill="1" applyAlignment="1" applyProtection="1">
      <alignment horizontal="left" indent="1"/>
      <protection hidden="1"/>
    </xf>
    <xf numFmtId="0" fontId="1" fillId="0" borderId="0" xfId="5" applyFont="1" applyAlignment="1">
      <alignment horizontal="left" vertical="top"/>
    </xf>
    <xf numFmtId="0" fontId="1" fillId="0" borderId="0" xfId="3"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left" vertical="center" wrapText="1" indent="1"/>
    </xf>
    <xf numFmtId="0" fontId="2" fillId="2" borderId="0" xfId="0" applyFont="1" applyFill="1" applyAlignment="1" applyProtection="1">
      <alignment horizontal="right" vertical="center"/>
      <protection hidden="1"/>
    </xf>
    <xf numFmtId="0" fontId="20" fillId="2" borderId="0" xfId="0" applyFont="1" applyFill="1" applyAlignment="1" applyProtection="1">
      <alignment horizontal="right" vertical="center"/>
      <protection hidden="1"/>
    </xf>
    <xf numFmtId="0" fontId="1" fillId="0" borderId="0" xfId="0" applyFont="1" applyAlignment="1">
      <alignment vertical="center"/>
    </xf>
    <xf numFmtId="0" fontId="6" fillId="0" borderId="0" xfId="6" applyAlignment="1">
      <alignment horizontal="left" vertical="top"/>
    </xf>
    <xf numFmtId="0" fontId="6" fillId="0" borderId="0" xfId="1" applyAlignment="1">
      <alignment horizontal="left" vertical="center"/>
    </xf>
    <xf numFmtId="0" fontId="3" fillId="3" borderId="0" xfId="0" applyFont="1" applyFill="1" applyAlignment="1">
      <alignment wrapText="1"/>
    </xf>
    <xf numFmtId="0" fontId="3" fillId="0" borderId="0" xfId="0" applyFont="1"/>
    <xf numFmtId="0" fontId="6" fillId="0" borderId="0" xfId="0" applyFont="1" applyAlignment="1">
      <alignment horizontal="left" vertical="center"/>
    </xf>
    <xf numFmtId="0" fontId="1" fillId="0" borderId="0" xfId="6" applyFont="1" applyAlignment="1">
      <alignment horizontal="left" vertical="top"/>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3" applyFont="1" applyAlignment="1">
      <alignment horizontal="left" vertical="center"/>
    </xf>
    <xf numFmtId="0" fontId="27" fillId="0" borderId="0" xfId="0" applyFont="1" applyAlignment="1">
      <alignment horizontal="justify" vertical="top" wrapText="1"/>
    </xf>
    <xf numFmtId="0" fontId="28" fillId="0" borderId="0" xfId="0" applyFont="1" applyAlignment="1" applyProtection="1">
      <alignment horizontal="justify" vertical="top" wrapText="1"/>
      <protection hidden="1"/>
    </xf>
    <xf numFmtId="0" fontId="27" fillId="0" borderId="0" xfId="0" applyFont="1" applyAlignment="1">
      <alignment horizontal="left" wrapText="1"/>
    </xf>
    <xf numFmtId="0" fontId="29" fillId="0" borderId="0" xfId="0" applyFont="1" applyProtection="1">
      <protection hidden="1"/>
    </xf>
    <xf numFmtId="0" fontId="28" fillId="0" borderId="0" xfId="0" applyFont="1" applyProtection="1">
      <protection hidden="1"/>
    </xf>
    <xf numFmtId="0" fontId="30" fillId="0" borderId="0" xfId="0" applyFont="1" applyProtection="1">
      <protection hidden="1"/>
    </xf>
    <xf numFmtId="0" fontId="31" fillId="0" borderId="0" xfId="0" applyFont="1" applyProtection="1">
      <protection hidden="1"/>
    </xf>
    <xf numFmtId="0" fontId="28" fillId="0" borderId="0" xfId="0" applyFont="1" applyAlignment="1" applyProtection="1">
      <alignment vertical="top" wrapText="1"/>
      <protection hidden="1"/>
    </xf>
    <xf numFmtId="0" fontId="2" fillId="3" borderId="0" xfId="0" applyFont="1" applyFill="1" applyAlignment="1">
      <alignment horizontal="left" vertical="center" wrapText="1"/>
    </xf>
    <xf numFmtId="0" fontId="21" fillId="3" borderId="0" xfId="0" applyFont="1" applyFill="1" applyAlignment="1">
      <alignment horizontal="left" wrapText="1"/>
    </xf>
    <xf numFmtId="0" fontId="6" fillId="3" borderId="0" xfId="1" applyFill="1"/>
    <xf numFmtId="0" fontId="2" fillId="3" borderId="0" xfId="1" applyFont="1" applyFill="1" applyAlignment="1">
      <alignment wrapText="1"/>
    </xf>
    <xf numFmtId="0" fontId="2" fillId="0" borderId="0" xfId="1" applyFont="1" applyAlignment="1">
      <alignment vertical="center" wrapText="1"/>
    </xf>
    <xf numFmtId="0" fontId="2" fillId="0" borderId="0" xfId="1" applyFont="1" applyAlignment="1">
      <alignment horizontal="left" vertical="center" wrapText="1"/>
    </xf>
    <xf numFmtId="0" fontId="6" fillId="0" borderId="0" xfId="1" applyAlignment="1">
      <alignment wrapText="1"/>
    </xf>
    <xf numFmtId="0" fontId="34" fillId="0" borderId="0" xfId="1" applyFont="1" applyAlignment="1">
      <alignment horizontal="center" vertical="center"/>
    </xf>
    <xf numFmtId="0" fontId="6" fillId="0" borderId="0" xfId="1" applyAlignment="1">
      <alignment horizontal="left" indent="1"/>
    </xf>
    <xf numFmtId="0" fontId="32" fillId="0" borderId="0" xfId="1" applyFont="1" applyAlignment="1">
      <alignment vertical="center"/>
    </xf>
    <xf numFmtId="0" fontId="25" fillId="3" borderId="0" xfId="1" applyFont="1" applyFill="1" applyAlignment="1">
      <alignment wrapText="1"/>
    </xf>
    <xf numFmtId="0" fontId="2" fillId="0" borderId="0" xfId="1" applyFont="1"/>
    <xf numFmtId="0" fontId="6" fillId="2" borderId="0" xfId="0" applyFont="1" applyFill="1"/>
    <xf numFmtId="0" fontId="6" fillId="0" borderId="0" xfId="0" applyFont="1" applyAlignment="1">
      <alignment vertical="center"/>
    </xf>
    <xf numFmtId="0" fontId="1" fillId="0" borderId="0" xfId="5" applyFont="1" applyAlignment="1">
      <alignment horizontal="left" vertical="center"/>
    </xf>
    <xf numFmtId="0" fontId="21" fillId="0" borderId="0" xfId="1" applyFont="1" applyAlignment="1">
      <alignment vertical="center"/>
    </xf>
    <xf numFmtId="0" fontId="21" fillId="0" borderId="0" xfId="1" applyFont="1" applyAlignment="1">
      <alignment horizontal="left" vertical="center"/>
    </xf>
    <xf numFmtId="0" fontId="3" fillId="3" borderId="0" xfId="1" applyFont="1" applyFill="1"/>
    <xf numFmtId="14" fontId="6" fillId="0" borderId="0" xfId="0" applyNumberFormat="1" applyFont="1" applyAlignment="1" applyProtection="1">
      <alignment horizontal="center" vertical="center"/>
      <protection locked="0"/>
    </xf>
    <xf numFmtId="0" fontId="6" fillId="0" borderId="0" xfId="0" applyFont="1" applyAlignment="1" applyProtection="1">
      <alignment vertical="center"/>
      <protection locked="0"/>
    </xf>
    <xf numFmtId="2" fontId="2" fillId="0" borderId="0" xfId="0" applyNumberFormat="1" applyFont="1" applyAlignment="1" applyProtection="1">
      <alignment vertical="center"/>
      <protection locked="0"/>
    </xf>
    <xf numFmtId="165" fontId="2" fillId="0" borderId="0" xfId="0" applyNumberFormat="1" applyFont="1" applyAlignment="1" applyProtection="1">
      <alignment vertical="center"/>
      <protection locked="0"/>
    </xf>
    <xf numFmtId="0" fontId="23"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pplyProtection="1">
      <alignment vertical="center" wrapText="1"/>
      <protection hidden="1"/>
    </xf>
    <xf numFmtId="0" fontId="22" fillId="2" borderId="0" xfId="0" applyFont="1" applyFill="1" applyAlignment="1">
      <alignment vertical="center"/>
    </xf>
    <xf numFmtId="0" fontId="0" fillId="2" borderId="0" xfId="0" applyFill="1" applyAlignment="1">
      <alignment horizontal="center" vertical="center"/>
    </xf>
    <xf numFmtId="0" fontId="21" fillId="2" borderId="0" xfId="0" applyFont="1" applyFill="1" applyAlignment="1">
      <alignment horizontal="center" vertical="center"/>
    </xf>
    <xf numFmtId="164" fontId="2" fillId="0" borderId="0" xfId="0" applyNumberFormat="1" applyFont="1" applyAlignment="1" applyProtection="1">
      <alignment vertical="center"/>
      <protection locked="0"/>
    </xf>
    <xf numFmtId="164" fontId="2" fillId="0" borderId="5" xfId="0" applyNumberFormat="1" applyFont="1" applyBorder="1" applyAlignment="1" applyProtection="1">
      <alignment vertical="center"/>
      <protection locked="0"/>
    </xf>
    <xf numFmtId="0" fontId="6" fillId="2" borderId="0" xfId="0" applyFont="1" applyFill="1" applyAlignment="1" applyProtection="1">
      <alignment horizontal="left" vertical="center" indent="1"/>
      <protection hidden="1"/>
    </xf>
    <xf numFmtId="0" fontId="6" fillId="2" borderId="0" xfId="0" applyFont="1" applyFill="1" applyAlignment="1" applyProtection="1">
      <alignment horizontal="left" vertical="center" wrapText="1" indent="1"/>
      <protection hidden="1"/>
    </xf>
    <xf numFmtId="0" fontId="13" fillId="2" borderId="0" xfId="0" applyFont="1" applyFill="1" applyAlignment="1" applyProtection="1">
      <alignment vertical="center" wrapText="1"/>
      <protection locked="0"/>
    </xf>
    <xf numFmtId="0" fontId="13" fillId="2" borderId="0" xfId="0" applyFont="1" applyFill="1" applyAlignment="1">
      <alignment vertical="center" wrapText="1"/>
    </xf>
    <xf numFmtId="0" fontId="12" fillId="2" borderId="0" xfId="0" applyFont="1" applyFill="1" applyAlignment="1" applyProtection="1">
      <alignment horizontal="left" vertical="center" wrapText="1" indent="1"/>
      <protection hidden="1"/>
    </xf>
    <xf numFmtId="0" fontId="14" fillId="2" borderId="0" xfId="0" applyFont="1" applyFill="1" applyAlignment="1">
      <alignment horizontal="left" vertical="center"/>
    </xf>
    <xf numFmtId="0" fontId="6" fillId="3" borderId="1" xfId="0" applyFont="1" applyFill="1" applyBorder="1"/>
    <xf numFmtId="0" fontId="3" fillId="2" borderId="3" xfId="0" applyFont="1" applyFill="1" applyBorder="1" applyAlignment="1">
      <alignment horizontal="left"/>
    </xf>
    <xf numFmtId="0" fontId="18" fillId="2" borderId="0" xfId="0" applyFont="1" applyFill="1" applyAlignment="1">
      <alignment horizontal="center" vertical="center"/>
    </xf>
    <xf numFmtId="166" fontId="2" fillId="0" borderId="4" xfId="0" applyNumberFormat="1" applyFont="1" applyBorder="1" applyAlignment="1" applyProtection="1">
      <alignment vertical="center"/>
      <protection locked="0"/>
    </xf>
    <xf numFmtId="49" fontId="2" fillId="0" borderId="0" xfId="0" applyNumberFormat="1" applyFont="1" applyAlignment="1" applyProtection="1">
      <alignment horizontal="right" vertical="center"/>
      <protection locked="0"/>
    </xf>
    <xf numFmtId="0" fontId="2" fillId="3" borderId="0" xfId="0" applyFont="1" applyFill="1" applyAlignment="1" applyProtection="1">
      <alignment vertical="top" wrapText="1"/>
      <protection locked="0"/>
    </xf>
    <xf numFmtId="0" fontId="0" fillId="0" borderId="0" xfId="0" applyAlignment="1" applyProtection="1">
      <alignment vertical="top" wrapText="1"/>
      <protection locked="0"/>
    </xf>
    <xf numFmtId="0" fontId="37" fillId="0" borderId="0" xfId="0" applyFont="1" applyAlignment="1">
      <alignment horizontal="left" vertical="center"/>
    </xf>
    <xf numFmtId="0" fontId="22" fillId="0" borderId="0" xfId="0" applyFont="1" applyAlignment="1">
      <alignment horizontal="left" vertical="center"/>
    </xf>
    <xf numFmtId="0" fontId="13" fillId="2" borderId="0" xfId="0" applyFont="1" applyFill="1" applyAlignment="1" applyProtection="1">
      <alignment horizontal="left" vertical="center" wrapText="1"/>
      <protection locked="0"/>
    </xf>
    <xf numFmtId="0" fontId="12" fillId="2" borderId="0" xfId="0" applyFont="1" applyFill="1" applyAlignment="1" applyProtection="1">
      <alignment horizontal="left" vertical="center" wrapText="1" indent="1"/>
      <protection locked="0"/>
    </xf>
    <xf numFmtId="0" fontId="2" fillId="3" borderId="0" xfId="0" applyFont="1" applyFill="1" applyAlignment="1">
      <alignment vertical="center" wrapText="1"/>
    </xf>
    <xf numFmtId="0" fontId="0" fillId="3" borderId="0" xfId="0" applyFill="1" applyAlignment="1">
      <alignment vertical="center" wrapText="1"/>
    </xf>
    <xf numFmtId="0" fontId="3" fillId="3" borderId="0" xfId="0" applyFont="1" applyFill="1" applyAlignment="1">
      <alignment horizontal="left" vertical="center"/>
    </xf>
    <xf numFmtId="0" fontId="0" fillId="0" borderId="0" xfId="0" applyAlignment="1">
      <alignment horizontal="left" vertical="center"/>
    </xf>
    <xf numFmtId="0" fontId="2" fillId="3" borderId="0" xfId="0" applyFont="1" applyFill="1" applyAlignment="1">
      <alignment horizontal="left" vertical="center" wrapText="1"/>
    </xf>
    <xf numFmtId="0" fontId="0" fillId="3" borderId="0" xfId="0" applyFill="1" applyAlignment="1">
      <alignment horizontal="left" vertical="center" wrapText="1"/>
    </xf>
    <xf numFmtId="0" fontId="3" fillId="3" borderId="3" xfId="0" applyFont="1" applyFill="1" applyBorder="1" applyAlignment="1">
      <alignment horizontal="left"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0" fillId="3" borderId="0" xfId="0" applyFill="1" applyAlignment="1">
      <alignment vertical="center"/>
    </xf>
    <xf numFmtId="0" fontId="0" fillId="0" borderId="0" xfId="0" applyAlignment="1">
      <alignment horizontal="left" vertical="center" wrapText="1"/>
    </xf>
    <xf numFmtId="0" fontId="6" fillId="3" borderId="0" xfId="0" applyFont="1" applyFill="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2" fillId="3" borderId="0" xfId="0" applyFont="1" applyFill="1" applyAlignment="1" applyProtection="1">
      <alignment horizontal="left" vertical="top" wrapText="1"/>
      <protection locked="0"/>
    </xf>
  </cellXfs>
  <cellStyles count="7">
    <cellStyle name="Standard" xfId="0" builtinId="0"/>
    <cellStyle name="Standard 2" xfId="1" xr:uid="{00000000-0005-0000-0000-000001000000}"/>
    <cellStyle name="Standard_Citrosre" xfId="2" xr:uid="{00000000-0005-0000-0000-000002000000}"/>
    <cellStyle name="Standard_FlSaeure" xfId="3" xr:uid="{00000000-0005-0000-0000-000003000000}"/>
    <cellStyle name="Standard_Ges-SO2" xfId="6" xr:uid="{00000000-0005-0000-0000-000004000000}"/>
    <cellStyle name="Standard_Glycerin" xfId="4" xr:uid="{00000000-0005-0000-0000-000005000000}"/>
    <cellStyle name="Standard_vgZucker" xfId="5" xr:uid="{00000000-0005-0000-0000-000006000000}"/>
  </cellStyles>
  <dxfs count="35">
    <dxf>
      <fill>
        <patternFill>
          <bgColor rgb="FFFFFF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indexed="43"/>
        </patternFill>
      </fill>
    </dxf>
    <dxf>
      <font>
        <color auto="1"/>
      </font>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19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2966FF"/>
      <rgbColor rgb="0029CCCC"/>
      <rgbColor rgb="0099CC00"/>
      <rgbColor rgb="00FFCC00"/>
      <rgbColor rgb="00FF9900"/>
      <rgbColor rgb="00FF6600"/>
      <rgbColor rgb="00666699"/>
      <rgbColor rgb="00969696"/>
      <rgbColor rgb="00002966"/>
      <rgbColor rgb="00299966"/>
      <rgbColor rgb="00002900"/>
      <rgbColor rgb="00292900"/>
      <rgbColor rgb="00992900"/>
      <rgbColor rgb="00992966"/>
      <rgbColor rgb="00292999"/>
      <rgbColor rgb="00666666"/>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25" dropStyle="combo" dx="22" fmlaLink="Dichte!$B$1" fmlaRange="Dichte!$B$3:$B$9" sel="7" val="0"/>
</file>

<file path=xl/ctrlProps/ctrlProp10.xml><?xml version="1.0" encoding="utf-8"?>
<formControlPr xmlns="http://schemas.microsoft.com/office/spreadsheetml/2009/9/main" objectType="Drop" dropLines="25" dropStyle="combo" dx="22" fmlaLink="'G-Saeure'!$B$1" fmlaRange="'G-Saeure'!$B$3:$B$9" sel="7" val="0"/>
</file>

<file path=xl/ctrlProps/ctrlProp11.xml><?xml version="1.0" encoding="utf-8"?>
<formControlPr xmlns="http://schemas.microsoft.com/office/spreadsheetml/2009/9/main" objectType="Drop" dropLines="25" dropStyle="combo" dx="22" fmlaLink="Glucose!$B$1" fmlaRange="Glucose!$B$3:$B$10" sel="8" val="0"/>
</file>

<file path=xl/ctrlProps/ctrlProp12.xml><?xml version="1.0" encoding="utf-8"?>
<formControlPr xmlns="http://schemas.microsoft.com/office/spreadsheetml/2009/9/main" objectType="Drop" dropLines="25" dropStyle="combo" dx="22" fmlaLink="Fructose!$B$1" fmlaRange="Fructose!$B$3:$B$10" sel="8" val="0"/>
</file>

<file path=xl/ctrlProps/ctrlProp13.xml><?xml version="1.0" encoding="utf-8"?>
<formControlPr xmlns="http://schemas.microsoft.com/office/spreadsheetml/2009/9/main" objectType="Drop" dropLines="25" dropStyle="combo" dx="22" fmlaLink="Glycerin!$B$1" fmlaRange="Glycerin!$B$3:$B$9" sel="7" val="0"/>
</file>

<file path=xl/ctrlProps/ctrlProp14.xml><?xml version="1.0" encoding="utf-8"?>
<formControlPr xmlns="http://schemas.microsoft.com/office/spreadsheetml/2009/9/main" objectType="Drop" dropLines="25" dropStyle="combo" dx="22" fmlaLink="'pH-Wert'!$B$1" fmlaRange="'pH-Wert'!$B$3:$B$6" sel="4" val="0"/>
</file>

<file path=xl/ctrlProps/ctrlProp15.xml><?xml version="1.0" encoding="utf-8"?>
<formControlPr xmlns="http://schemas.microsoft.com/office/spreadsheetml/2009/9/main" objectType="Drop" dropLines="25" dropStyle="combo" dx="22" fmlaLink="Weinsre!$B$1" fmlaRange="Weinsre!$B$3:$B$10" sel="8" val="0"/>
</file>

<file path=xl/ctrlProps/ctrlProp16.xml><?xml version="1.0" encoding="utf-8"?>
<formControlPr xmlns="http://schemas.microsoft.com/office/spreadsheetml/2009/9/main" objectType="Drop" dropLines="25" dropStyle="combo" dx="22" fmlaLink="GAepflsr!$B$1" fmlaRange="GAepflsr!$B$3:$B$12" sel="10" val="0"/>
</file>

<file path=xl/ctrlProps/ctrlProp17.xml><?xml version="1.0" encoding="utf-8"?>
<formControlPr xmlns="http://schemas.microsoft.com/office/spreadsheetml/2009/9/main" objectType="Drop" dropLines="25" dropStyle="combo" dx="22" fmlaLink="GMilchsr!$B$1" fmlaRange="GMilchsr!$B$3:$B$11" sel="9" val="0"/>
</file>

<file path=xl/ctrlProps/ctrlProp18.xml><?xml version="1.0" encoding="utf-8"?>
<formControlPr xmlns="http://schemas.microsoft.com/office/spreadsheetml/2009/9/main" objectType="Drop" dropLines="25" dropStyle="combo" dx="22" fmlaLink="LAepflsr!$B$1" fmlaRange="LAepflsr!$B$3:$B$6" sel="4" val="0"/>
</file>

<file path=xl/ctrlProps/ctrlProp19.xml><?xml version="1.0" encoding="utf-8"?>
<formControlPr xmlns="http://schemas.microsoft.com/office/spreadsheetml/2009/9/main" objectType="Drop" dropLines="25" dropStyle="combo" dx="22" fmlaLink="Citrosre!$B$1" fmlaRange="Citrosre!$B$3:$B$10" sel="8" val="0"/>
</file>

<file path=xl/ctrlProps/ctrlProp2.xml><?xml version="1.0" encoding="utf-8"?>
<formControlPr xmlns="http://schemas.microsoft.com/office/spreadsheetml/2009/9/main" objectType="Drop" dropLines="25" dropStyle="combo" dx="22" fmlaLink="vAlkohol!$B$1" fmlaRange="vAlkohol!$B$3:$B$14" sel="12" val="0"/>
</file>

<file path=xl/ctrlProps/ctrlProp20.xml><?xml version="1.0" encoding="utf-8"?>
<formControlPr xmlns="http://schemas.microsoft.com/office/spreadsheetml/2009/9/main" objectType="Drop" dropLines="25" dropStyle="combo" dx="22" fmlaLink="LMilchsr!$B$1" fmlaRange="LMilchsr!$B$3:$B$6" sel="4" val="0"/>
</file>

<file path=xl/ctrlProps/ctrlProp21.xml><?xml version="1.0" encoding="utf-8"?>
<formControlPr xmlns="http://schemas.microsoft.com/office/spreadsheetml/2009/9/main" objectType="Drop" dropLines="25" dropStyle="combo" dx="22" fmlaLink="FlSaeure!$B$1" fmlaRange="FlSaeure!$B$3:$B$22" sel="20" val="0"/>
</file>

<file path=xl/ctrlProps/ctrlProp22.xml><?xml version="1.0" encoding="utf-8"?>
<formControlPr xmlns="http://schemas.microsoft.com/office/spreadsheetml/2009/9/main" objectType="Drop" dropLines="25" dropStyle="combo" dx="22" fmlaLink="Vorbehandlung!$B$1" fmlaRange="Vorbehandlung!$B$3:$B$9" sel="7" val="0"/>
</file>

<file path=xl/ctrlProps/ctrlProp23.xml><?xml version="1.0" encoding="utf-8"?>
<formControlPr xmlns="http://schemas.microsoft.com/office/spreadsheetml/2009/9/main" objectType="Drop" dropLines="5" dropStyle="combo" dx="22" fmlaLink="FlSaeure!$B$25" fmlaRange="FlSaeure!$B$26:$B$28" sel="3" val="0"/>
</file>

<file path=xl/ctrlProps/ctrlProp24.xml><?xml version="1.0" encoding="utf-8"?>
<formControlPr xmlns="http://schemas.microsoft.com/office/spreadsheetml/2009/9/main" objectType="Drop" dropLines="25" dropStyle="combo" dx="22" fmlaLink="Acetat!$B$1" fmlaRange="Acetat!$B$3:$B$10" sel="8" val="0"/>
</file>

<file path=xl/ctrlProps/ctrlProp25.xml><?xml version="1.0" encoding="utf-8"?>
<formControlPr xmlns="http://schemas.microsoft.com/office/spreadsheetml/2009/9/main" objectType="Drop" dropLines="25" dropStyle="combo" dx="22" fmlaLink="Sorbinsre!$B1" fmlaRange="Sorbinsre!$B$3:$B$10" sel="8" val="0"/>
</file>

<file path=xl/ctrlProps/ctrlProp26.xml><?xml version="1.0" encoding="utf-8"?>
<formControlPr xmlns="http://schemas.microsoft.com/office/spreadsheetml/2009/9/main" objectType="Drop" dropLines="25" dropStyle="combo" dx="22" fmlaLink="Fumarsre!$B$1" fmlaRange="Fumarsre!$B$3:$B$6" sel="4" val="0"/>
</file>

<file path=xl/ctrlProps/ctrlProp27.xml><?xml version="1.0" encoding="utf-8"?>
<formControlPr xmlns="http://schemas.microsoft.com/office/spreadsheetml/2009/9/main" objectType="Drop" dropLines="25" dropStyle="combo" dx="22" fmlaLink="Überdruck!$B$1" fmlaRange="Überdruck!$B$3:$B$10" sel="8" val="0"/>
</file>

<file path=xl/ctrlProps/ctrlProp28.xml><?xml version="1.0" encoding="utf-8"?>
<formControlPr xmlns="http://schemas.microsoft.com/office/spreadsheetml/2009/9/main" objectType="Drop" dropLines="25" dropStyle="combo" dx="22" fmlaLink="Farbwerte!$B$1" fmlaRange="Farbwerte!$B$3:$B$5" sel="3" val="0"/>
</file>

<file path=xl/ctrlProps/ctrlProp3.xml><?xml version="1.0" encoding="utf-8"?>
<formControlPr xmlns="http://schemas.microsoft.com/office/spreadsheetml/2009/9/main" objectType="Drop" dropLines="25" dropStyle="combo" dx="22" fmlaLink="'Fr-SO2'!$B$1" fmlaRange="'Fr-SO2'!$B$3:$B$12" sel="10" val="0"/>
</file>

<file path=xl/ctrlProps/ctrlProp4.xml><?xml version="1.0" encoding="utf-8"?>
<formControlPr xmlns="http://schemas.microsoft.com/office/spreadsheetml/2009/9/main" objectType="Drop" dropLines="25" dropStyle="combo" dx="22" fmlaLink="'Ges-SO2'!$B$1" fmlaRange="'Ges-SO2'!$B$3:$B$22" sel="20" val="0"/>
</file>

<file path=xl/ctrlProps/ctrlProp5.xml><?xml version="1.0" encoding="utf-8"?>
<formControlPr xmlns="http://schemas.microsoft.com/office/spreadsheetml/2009/9/main" objectType="Drop" dropLines="25" dropStyle="combo" dx="22" fmlaLink="GAlkohol!$B$1" fmlaRange="GAlkohol!$B$3:$B$8" sel="6" val="0"/>
</file>

<file path=xl/ctrlProps/ctrlProp6.xml><?xml version="1.0" encoding="utf-8"?>
<formControlPr xmlns="http://schemas.microsoft.com/office/spreadsheetml/2009/9/main" objectType="Drop" dropLines="25" dropStyle="combo" dx="22" fmlaLink="Reduktone!$B$1" fmlaRange="Reduktone!$B$3:$B$11" sel="9" val="0"/>
</file>

<file path=xl/ctrlProps/ctrlProp7.xml><?xml version="1.0" encoding="utf-8"?>
<formControlPr xmlns="http://schemas.microsoft.com/office/spreadsheetml/2009/9/main" objectType="Drop" dropLines="25" dropStyle="combo" dx="22" fmlaLink="Gextrakt!$B$1" fmlaRange="Gextrakt!$B$3:$B$11" sel="9" val="0"/>
</file>

<file path=xl/ctrlProps/ctrlProp8.xml><?xml version="1.0" encoding="utf-8"?>
<formControlPr xmlns="http://schemas.microsoft.com/office/spreadsheetml/2009/9/main" objectType="Drop" dropLines="25" dropStyle="combo" dx="22" fmlaLink="zfExtrkt!$B$1" fmlaRange="zfExtrkt!$B$3:$B$13" sel="11" val="0"/>
</file>

<file path=xl/ctrlProps/ctrlProp9.xml><?xml version="1.0" encoding="utf-8"?>
<formControlPr xmlns="http://schemas.microsoft.com/office/spreadsheetml/2009/9/main" objectType="Drop" dropLines="25" dropStyle="combo" dx="22" fmlaLink="vgZucker!$B$1" fmlaRange="vgZucker!$B$3:$B$16" sel="1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152400</xdr:rowOff>
        </xdr:from>
        <xdr:to>
          <xdr:col>3</xdr:col>
          <xdr:colOff>19050</xdr:colOff>
          <xdr:row>8</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285750</xdr:rowOff>
        </xdr:from>
        <xdr:to>
          <xdr:col>3</xdr:col>
          <xdr:colOff>19050</xdr:colOff>
          <xdr:row>12</xdr:row>
          <xdr:rowOff>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0</xdr:rowOff>
        </xdr:from>
        <xdr:to>
          <xdr:col>3</xdr:col>
          <xdr:colOff>28575</xdr:colOff>
          <xdr:row>26</xdr:row>
          <xdr:rowOff>28575</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2314575</xdr:colOff>
          <xdr:row>27</xdr:row>
          <xdr:rowOff>0</xdr:rowOff>
        </xdr:from>
        <xdr:to>
          <xdr:col>3</xdr:col>
          <xdr:colOff>9525</xdr:colOff>
          <xdr:row>28</xdr:row>
          <xdr:rowOff>28575</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19050</xdr:colOff>
          <xdr:row>10</xdr:row>
          <xdr:rowOff>19050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19050</xdr:rowOff>
        </xdr:from>
        <xdr:to>
          <xdr:col>3</xdr:col>
          <xdr:colOff>28575</xdr:colOff>
          <xdr:row>30</xdr:row>
          <xdr:rowOff>9525</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0</xdr:rowOff>
        </xdr:from>
        <xdr:to>
          <xdr:col>3</xdr:col>
          <xdr:colOff>28575</xdr:colOff>
          <xdr:row>14</xdr:row>
          <xdr:rowOff>28575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3</xdr:col>
          <xdr:colOff>19050</xdr:colOff>
          <xdr:row>18</xdr:row>
          <xdr:rowOff>28575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19050</xdr:colOff>
          <xdr:row>24</xdr:row>
          <xdr:rowOff>28575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9525</xdr:rowOff>
        </xdr:from>
        <xdr:to>
          <xdr:col>3</xdr:col>
          <xdr:colOff>19050</xdr:colOff>
          <xdr:row>33</xdr:row>
          <xdr:rowOff>38100</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2314575</xdr:colOff>
          <xdr:row>33</xdr:row>
          <xdr:rowOff>295275</xdr:rowOff>
        </xdr:from>
        <xdr:to>
          <xdr:col>3</xdr:col>
          <xdr:colOff>9525</xdr:colOff>
          <xdr:row>37</xdr:row>
          <xdr:rowOff>19050</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19050</xdr:colOff>
          <xdr:row>42</xdr:row>
          <xdr:rowOff>28575</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19050</xdr:colOff>
          <xdr:row>44</xdr:row>
          <xdr:rowOff>28575</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19050</xdr:colOff>
          <xdr:row>46</xdr:row>
          <xdr:rowOff>28575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0</xdr:rowOff>
        </xdr:from>
        <xdr:to>
          <xdr:col>3</xdr:col>
          <xdr:colOff>28575</xdr:colOff>
          <xdr:row>48</xdr:row>
          <xdr:rowOff>28575</xdr:rowOff>
        </xdr:to>
        <xdr:sp macro="" textlink="">
          <xdr:nvSpPr>
            <xdr:cNvPr id="1054" name="Drop Down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3</xdr:col>
          <xdr:colOff>19050</xdr:colOff>
          <xdr:row>52</xdr:row>
          <xdr:rowOff>28575</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304800</xdr:rowOff>
        </xdr:from>
        <xdr:to>
          <xdr:col>3</xdr:col>
          <xdr:colOff>19050</xdr:colOff>
          <xdr:row>50</xdr:row>
          <xdr:rowOff>19050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304800</xdr:rowOff>
        </xdr:from>
        <xdr:to>
          <xdr:col>3</xdr:col>
          <xdr:colOff>19050</xdr:colOff>
          <xdr:row>56</xdr:row>
          <xdr:rowOff>19050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304800</xdr:rowOff>
        </xdr:from>
        <xdr:to>
          <xdr:col>3</xdr:col>
          <xdr:colOff>19050</xdr:colOff>
          <xdr:row>54</xdr:row>
          <xdr:rowOff>19050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9525</xdr:rowOff>
        </xdr:from>
        <xdr:to>
          <xdr:col>3</xdr:col>
          <xdr:colOff>19050</xdr:colOff>
          <xdr:row>62</xdr:row>
          <xdr:rowOff>38100</xdr:rowOff>
        </xdr:to>
        <xdr:sp macro="" textlink="">
          <xdr:nvSpPr>
            <xdr:cNvPr id="1059" name="Drop Down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19050</xdr:colOff>
          <xdr:row>22</xdr:row>
          <xdr:rowOff>28575</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4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3</xdr:col>
          <xdr:colOff>19050</xdr:colOff>
          <xdr:row>64</xdr:row>
          <xdr:rowOff>209550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3</xdr:col>
          <xdr:colOff>19050</xdr:colOff>
          <xdr:row>60</xdr:row>
          <xdr:rowOff>19050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304800</xdr:rowOff>
        </xdr:from>
        <xdr:to>
          <xdr:col>3</xdr:col>
          <xdr:colOff>19050</xdr:colOff>
          <xdr:row>58</xdr:row>
          <xdr:rowOff>19050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4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2305050</xdr:colOff>
          <xdr:row>69</xdr:row>
          <xdr:rowOff>19050</xdr:rowOff>
        </xdr:from>
        <xdr:to>
          <xdr:col>3</xdr:col>
          <xdr:colOff>0</xdr:colOff>
          <xdr:row>70</xdr:row>
          <xdr:rowOff>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4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30</xdr:row>
          <xdr:rowOff>142875</xdr:rowOff>
        </xdr:from>
        <xdr:to>
          <xdr:col>1</xdr:col>
          <xdr:colOff>1285875</xdr:colOff>
          <xdr:row>32</xdr:row>
          <xdr:rowOff>28575</xdr:rowOff>
        </xdr:to>
        <xdr:sp macro="" textlink="">
          <xdr:nvSpPr>
            <xdr:cNvPr id="65538" name="Drop Down 2" hidden="1">
              <a:extLst>
                <a:ext uri="{63B3BB69-23CF-44E3-9099-C40C66FF867C}">
                  <a14:compatExt spid="_x0000_s65538"/>
                </a:ext>
                <a:ext uri="{FF2B5EF4-FFF2-40B4-BE49-F238E27FC236}">
                  <a16:creationId xmlns:a16="http://schemas.microsoft.com/office/drawing/2014/main" id="{00000000-0008-0000-1F00-0000020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152400</xdr:rowOff>
        </xdr:from>
        <xdr:to>
          <xdr:col>1</xdr:col>
          <xdr:colOff>1085850</xdr:colOff>
          <xdr:row>10</xdr:row>
          <xdr:rowOff>28575</xdr:rowOff>
        </xdr:to>
        <xdr:sp macro="" textlink="">
          <xdr:nvSpPr>
            <xdr:cNvPr id="34818" name="Drop Down 2" hidden="1">
              <a:extLst>
                <a:ext uri="{63B3BB69-23CF-44E3-9099-C40C66FF867C}">
                  <a14:compatExt spid="_x0000_s34818"/>
                </a:ext>
                <a:ext uri="{FF2B5EF4-FFF2-40B4-BE49-F238E27FC236}">
                  <a16:creationId xmlns:a16="http://schemas.microsoft.com/office/drawing/2014/main" id="{00000000-0008-0000-20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4.bin"/><Relationship Id="rId4" Type="http://schemas.openxmlformats.org/officeDocument/2006/relationships/ctrlProp" Target="../ctrlProps/ctrlProp27.xml"/></Relationships>
</file>

<file path=xl/worksheets/_rels/sheet33.xml.rels><?xml version="1.0" encoding="UTF-8" standalone="yes"?>
<Relationships xmlns="http://schemas.openxmlformats.org/package/2006/relationships"><Relationship Id="rId3" Type="http://schemas.openxmlformats.org/officeDocument/2006/relationships/ctrlProp" Target="../ctrlProps/ctrlProp28.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8"/>
  <sheetViews>
    <sheetView workbookViewId="0">
      <selection activeCell="D23" sqref="D23"/>
    </sheetView>
  </sheetViews>
  <sheetFormatPr baseColWidth="10" defaultRowHeight="12.75"/>
  <cols>
    <col min="1" max="1" width="98.7109375" style="50" bestFit="1" customWidth="1"/>
    <col min="2" max="16384" width="11.42578125" style="50"/>
  </cols>
  <sheetData>
    <row r="1" spans="1:1" ht="15">
      <c r="A1" s="109" t="s">
        <v>477</v>
      </c>
    </row>
    <row r="2" spans="1:1">
      <c r="A2" s="94"/>
    </row>
    <row r="3" spans="1:1" ht="14.25">
      <c r="A3" s="95" t="s">
        <v>99</v>
      </c>
    </row>
    <row r="4" spans="1:1" ht="9.9499999999999993" customHeight="1">
      <c r="A4" s="95"/>
    </row>
    <row r="5" spans="1:1" ht="75.75" customHeight="1">
      <c r="A5" s="96" t="s">
        <v>478</v>
      </c>
    </row>
    <row r="6" spans="1:1" ht="23.25" customHeight="1">
      <c r="A6" s="107" t="s">
        <v>427</v>
      </c>
    </row>
    <row r="7" spans="1:1" ht="127.5" customHeight="1">
      <c r="A7" s="96" t="s">
        <v>479</v>
      </c>
    </row>
    <row r="8" spans="1:1" ht="54" customHeight="1">
      <c r="A8" s="96" t="s">
        <v>433</v>
      </c>
    </row>
    <row r="9" spans="1:1" ht="74.25" customHeight="1">
      <c r="A9" s="96" t="s">
        <v>434</v>
      </c>
    </row>
    <row r="10" spans="1:1" ht="102.75" customHeight="1">
      <c r="A10" s="96" t="s">
        <v>456</v>
      </c>
    </row>
    <row r="11" spans="1:1" ht="166.5" customHeight="1">
      <c r="A11" s="96" t="s">
        <v>480</v>
      </c>
    </row>
    <row r="12" spans="1:1" ht="18.75" customHeight="1">
      <c r="A12" s="108" t="s">
        <v>397</v>
      </c>
    </row>
    <row r="13" spans="1:1" ht="135" customHeight="1">
      <c r="A13" s="96" t="s">
        <v>481</v>
      </c>
    </row>
    <row r="14" spans="1:1" ht="45" customHeight="1">
      <c r="A14" s="97" t="s">
        <v>428</v>
      </c>
    </row>
    <row r="15" spans="1:1" s="98" customFormat="1" ht="22.5" customHeight="1">
      <c r="A15" s="97" t="s">
        <v>429</v>
      </c>
    </row>
    <row r="16" spans="1:1" ht="31.5" customHeight="1">
      <c r="A16" s="97" t="s">
        <v>430</v>
      </c>
    </row>
    <row r="17" spans="1:1" ht="55.5" customHeight="1">
      <c r="A17" s="97" t="s">
        <v>432</v>
      </c>
    </row>
    <row r="18" spans="1:1" ht="63.75" customHeight="1">
      <c r="A18" s="97" t="s">
        <v>431</v>
      </c>
    </row>
    <row r="19" spans="1:1" ht="90" customHeight="1">
      <c r="A19" s="97" t="s">
        <v>435</v>
      </c>
    </row>
    <row r="20" spans="1:1" ht="27.75" customHeight="1">
      <c r="A20" s="99" t="s">
        <v>482</v>
      </c>
    </row>
    <row r="21" spans="1:1" s="100" customFormat="1" ht="31.5" customHeight="1">
      <c r="A21" s="97" t="s">
        <v>483</v>
      </c>
    </row>
    <row r="22" spans="1:1" ht="52.5" customHeight="1">
      <c r="A22" s="97" t="s">
        <v>455</v>
      </c>
    </row>
    <row r="23" spans="1:1" ht="49.5" customHeight="1">
      <c r="A23" s="97" t="s">
        <v>460</v>
      </c>
    </row>
    <row r="24" spans="1:1" ht="22.5" customHeight="1">
      <c r="A24" s="101" t="s">
        <v>398</v>
      </c>
    </row>
    <row r="25" spans="1:1" ht="22.5" customHeight="1">
      <c r="A25" s="101" t="s">
        <v>399</v>
      </c>
    </row>
    <row r="26" spans="1:1" ht="18" customHeight="1">
      <c r="A26" s="95" t="s">
        <v>100</v>
      </c>
    </row>
    <row r="27" spans="1:1" ht="15.75" customHeight="1">
      <c r="A27" s="102"/>
    </row>
    <row r="28" spans="1:1" ht="14.25">
      <c r="A28" s="95" t="s">
        <v>325</v>
      </c>
    </row>
    <row r="38" spans="1:1" ht="14.25">
      <c r="A38" s="103"/>
    </row>
  </sheetData>
  <sheetProtection algorithmName="SHA-512" hashValue="tYHgrezaZNPMj+xys32fKjslshrBSUGKLQFryNQUsA+SrbfXZbJshz+Q2d5b7O+gmhcZw6Zm/XI/rlneXV7jKw==" saltValue="QFdwF17DCLgtWNH/hm2smg==" spinCount="100000" sheet="1" objects="1" scenarios="1"/>
  <pageMargins left="0.78740157480314965" right="0.74803149606299213" top="0.98425196850393704" bottom="0.98425196850393704" header="0.51181102362204722" footer="0.51181102362204722"/>
  <pageSetup paperSize="9" orientation="portrait" r:id="rId1"/>
  <headerFooter alignWithMargins="0">
    <oddHeader>&amp;L&amp;11Deutsche Weinanalytiker e.V.&amp;C &amp;R&amp;11Laborvergleichsuntersuchung 2025</oddHeader>
    <oddFooter>&amp;C&amp;11&amp;P von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dimension ref="A1:C20"/>
  <sheetViews>
    <sheetView workbookViewId="0">
      <selection activeCell="C1" sqref="C1"/>
    </sheetView>
  </sheetViews>
  <sheetFormatPr baseColWidth="10" defaultRowHeight="12.75"/>
  <cols>
    <col min="1" max="1" width="13.28515625" bestFit="1" customWidth="1"/>
    <col min="2" max="2" width="17.140625" bestFit="1" customWidth="1"/>
    <col min="3" max="3" width="78.85546875" customWidth="1"/>
  </cols>
  <sheetData>
    <row r="1" spans="1:3">
      <c r="A1" t="str">
        <f>Ergebnisse!$B14</f>
        <v>Gesamtextrakt</v>
      </c>
      <c r="B1">
        <v>9</v>
      </c>
      <c r="C1">
        <f>MAX($A$3:$A$11)-1</f>
        <v>8</v>
      </c>
    </row>
    <row r="2" spans="1:3">
      <c r="B2" t="s">
        <v>29</v>
      </c>
      <c r="C2" t="s">
        <v>6</v>
      </c>
    </row>
    <row r="3" spans="1:3">
      <c r="A3" s="1">
        <v>1</v>
      </c>
      <c r="B3" s="7" t="s">
        <v>38</v>
      </c>
      <c r="C3" s="7" t="s">
        <v>339</v>
      </c>
    </row>
    <row r="4" spans="1:3">
      <c r="A4" s="1">
        <v>2</v>
      </c>
      <c r="B4" s="7" t="s">
        <v>39</v>
      </c>
      <c r="C4" s="79" t="s">
        <v>340</v>
      </c>
    </row>
    <row r="5" spans="1:3">
      <c r="A5" s="1">
        <v>3</v>
      </c>
      <c r="B5" s="7" t="s">
        <v>323</v>
      </c>
      <c r="C5" s="79" t="s">
        <v>341</v>
      </c>
    </row>
    <row r="6" spans="1:3">
      <c r="A6" s="1">
        <v>4</v>
      </c>
      <c r="B6" s="7" t="s">
        <v>239</v>
      </c>
      <c r="C6" s="79" t="s">
        <v>324</v>
      </c>
    </row>
    <row r="7" spans="1:3">
      <c r="A7" s="1">
        <v>5</v>
      </c>
      <c r="B7" s="7" t="s">
        <v>406</v>
      </c>
      <c r="C7" s="34" t="s">
        <v>342</v>
      </c>
    </row>
    <row r="8" spans="1:3">
      <c r="A8" s="1">
        <v>6</v>
      </c>
      <c r="B8" s="7" t="s">
        <v>405</v>
      </c>
      <c r="C8" s="34" t="s">
        <v>419</v>
      </c>
    </row>
    <row r="9" spans="1:3">
      <c r="A9" s="1">
        <v>7</v>
      </c>
      <c r="B9" s="7" t="s">
        <v>292</v>
      </c>
      <c r="C9" s="34" t="s">
        <v>343</v>
      </c>
    </row>
    <row r="10" spans="1:3">
      <c r="A10" s="1">
        <v>8</v>
      </c>
      <c r="B10" s="7" t="s">
        <v>112</v>
      </c>
      <c r="C10" s="7" t="s">
        <v>11</v>
      </c>
    </row>
    <row r="11" spans="1:3">
      <c r="A11" s="1">
        <v>9</v>
      </c>
      <c r="B11" s="7"/>
      <c r="C11" s="7" t="s">
        <v>11</v>
      </c>
    </row>
    <row r="13" spans="1:3">
      <c r="A13" s="1"/>
      <c r="B13" s="7"/>
      <c r="C13" s="7"/>
    </row>
    <row r="14" spans="1:3">
      <c r="A14" s="1"/>
      <c r="B14" s="7"/>
      <c r="C14" s="79"/>
    </row>
    <row r="15" spans="1:3">
      <c r="A15" s="1"/>
      <c r="B15" s="7"/>
      <c r="C15" s="79"/>
    </row>
    <row r="16" spans="1:3">
      <c r="A16" s="1"/>
      <c r="B16" s="7"/>
      <c r="C16" s="79"/>
    </row>
    <row r="17" spans="1:3">
      <c r="A17" s="1"/>
      <c r="B17" s="7"/>
      <c r="C17" s="34"/>
    </row>
    <row r="18" spans="1:3">
      <c r="A18" s="1"/>
      <c r="B18" s="7"/>
      <c r="C18" s="34"/>
    </row>
    <row r="19" spans="1:3">
      <c r="A19" s="1"/>
      <c r="B19" s="7"/>
      <c r="C19" s="7"/>
    </row>
    <row r="20" spans="1:3">
      <c r="A20" s="1"/>
      <c r="B20" s="7"/>
      <c r="C20" s="7"/>
    </row>
  </sheetData>
  <phoneticPr fontId="0"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23"/>
  <sheetViews>
    <sheetView workbookViewId="0">
      <selection activeCell="C1" sqref="C1"/>
    </sheetView>
  </sheetViews>
  <sheetFormatPr baseColWidth="10" defaultRowHeight="12.75"/>
  <cols>
    <col min="1" max="1" width="17.28515625" bestFit="1" customWidth="1"/>
    <col min="2" max="2" width="19.42578125" bestFit="1" customWidth="1"/>
    <col min="3" max="3" width="86.42578125" customWidth="1"/>
  </cols>
  <sheetData>
    <row r="1" spans="1:3">
      <c r="A1" t="str">
        <f>Ergebnisse!$B16</f>
        <v>Zuckerfreier Extrakt</v>
      </c>
      <c r="B1">
        <v>11</v>
      </c>
      <c r="C1">
        <f>MAX($A$3:$A$13)-1</f>
        <v>10</v>
      </c>
    </row>
    <row r="2" spans="1:3">
      <c r="B2" t="s">
        <v>29</v>
      </c>
      <c r="C2" t="s">
        <v>6</v>
      </c>
    </row>
    <row r="3" spans="1:3">
      <c r="A3" s="1">
        <v>1</v>
      </c>
      <c r="B3" s="7" t="s">
        <v>38</v>
      </c>
      <c r="C3" s="7" t="s">
        <v>344</v>
      </c>
    </row>
    <row r="4" spans="1:3">
      <c r="A4" s="1">
        <v>2</v>
      </c>
      <c r="B4" s="7" t="s">
        <v>39</v>
      </c>
      <c r="C4" s="79" t="s">
        <v>345</v>
      </c>
    </row>
    <row r="5" spans="1:3">
      <c r="A5" s="1">
        <v>3</v>
      </c>
      <c r="B5" s="7" t="s">
        <v>323</v>
      </c>
      <c r="C5" s="79" t="s">
        <v>346</v>
      </c>
    </row>
    <row r="6" spans="1:3">
      <c r="A6" s="1">
        <v>4</v>
      </c>
      <c r="B6" s="7" t="s">
        <v>239</v>
      </c>
      <c r="C6" s="79" t="s">
        <v>324</v>
      </c>
    </row>
    <row r="7" spans="1:3">
      <c r="A7" s="1">
        <v>5</v>
      </c>
      <c r="B7" s="34" t="s">
        <v>406</v>
      </c>
      <c r="C7" s="79" t="s">
        <v>347</v>
      </c>
    </row>
    <row r="8" spans="1:3">
      <c r="A8" s="1">
        <v>6</v>
      </c>
      <c r="B8" s="7" t="s">
        <v>405</v>
      </c>
      <c r="C8" s="79" t="s">
        <v>420</v>
      </c>
    </row>
    <row r="9" spans="1:3">
      <c r="A9" s="1">
        <v>7</v>
      </c>
      <c r="B9" s="34" t="s">
        <v>407</v>
      </c>
      <c r="C9" s="34" t="s">
        <v>269</v>
      </c>
    </row>
    <row r="10" spans="1:3">
      <c r="A10" s="1">
        <v>8</v>
      </c>
      <c r="B10" s="34" t="s">
        <v>408</v>
      </c>
      <c r="C10" s="34" t="s">
        <v>293</v>
      </c>
    </row>
    <row r="11" spans="1:3">
      <c r="A11" s="1">
        <v>9</v>
      </c>
      <c r="B11" s="34" t="s">
        <v>217</v>
      </c>
      <c r="C11" s="79" t="s">
        <v>409</v>
      </c>
    </row>
    <row r="12" spans="1:3">
      <c r="A12" s="1">
        <v>10</v>
      </c>
      <c r="B12" s="7" t="s">
        <v>112</v>
      </c>
      <c r="C12" s="34" t="s">
        <v>11</v>
      </c>
    </row>
    <row r="13" spans="1:3">
      <c r="A13" s="1">
        <v>11</v>
      </c>
      <c r="C13" s="34" t="s">
        <v>11</v>
      </c>
    </row>
    <row r="15" spans="1:3">
      <c r="A15" s="1"/>
      <c r="B15" s="7"/>
      <c r="C15" s="7"/>
    </row>
    <row r="16" spans="1:3">
      <c r="A16" s="1"/>
      <c r="B16" s="7"/>
      <c r="C16" s="79"/>
    </row>
    <row r="17" spans="1:3">
      <c r="A17" s="1"/>
      <c r="B17" s="7"/>
      <c r="C17" s="79"/>
    </row>
    <row r="18" spans="1:3">
      <c r="A18" s="1"/>
      <c r="B18" s="7"/>
      <c r="C18" s="79"/>
    </row>
    <row r="19" spans="1:3">
      <c r="A19" s="1"/>
      <c r="B19" s="34"/>
      <c r="C19" s="79"/>
    </row>
    <row r="20" spans="1:3">
      <c r="A20" s="1"/>
      <c r="B20" s="34"/>
      <c r="C20" s="34"/>
    </row>
    <row r="21" spans="1:3">
      <c r="A21" s="1"/>
      <c r="B21" s="34"/>
      <c r="C21" s="34"/>
    </row>
    <row r="22" spans="1:3">
      <c r="A22" s="1"/>
      <c r="B22" s="7"/>
      <c r="C22" s="34"/>
    </row>
    <row r="23" spans="1:3">
      <c r="A23" s="1"/>
      <c r="C23" s="34"/>
    </row>
  </sheetData>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8"/>
  <dimension ref="A1:D28"/>
  <sheetViews>
    <sheetView workbookViewId="0">
      <selection activeCell="C1" sqref="C1"/>
    </sheetView>
  </sheetViews>
  <sheetFormatPr baseColWidth="10" defaultRowHeight="12.75"/>
  <cols>
    <col min="1" max="1" width="16.28515625" bestFit="1" customWidth="1"/>
    <col min="2" max="2" width="19.5703125" customWidth="1"/>
    <col min="3" max="3" width="59.5703125" bestFit="1" customWidth="1"/>
  </cols>
  <sheetData>
    <row r="1" spans="1:4">
      <c r="A1" t="str">
        <f>Ergebnisse!$B18</f>
        <v>Vergärbare Zucker (nach Inversion)</v>
      </c>
      <c r="B1">
        <v>14</v>
      </c>
      <c r="C1">
        <f>MAX($A$3:$A$16)-1</f>
        <v>13</v>
      </c>
    </row>
    <row r="2" spans="1:4">
      <c r="B2" t="s">
        <v>29</v>
      </c>
      <c r="C2" t="s">
        <v>6</v>
      </c>
    </row>
    <row r="3" spans="1:4">
      <c r="A3" s="1">
        <v>1</v>
      </c>
      <c r="B3" s="7" t="s">
        <v>40</v>
      </c>
      <c r="C3" s="7" t="s">
        <v>348</v>
      </c>
    </row>
    <row r="4" spans="1:4">
      <c r="A4" s="1">
        <v>2</v>
      </c>
      <c r="B4" s="7" t="s">
        <v>41</v>
      </c>
      <c r="C4" s="7" t="s">
        <v>42</v>
      </c>
    </row>
    <row r="5" spans="1:4">
      <c r="A5" s="1">
        <v>3</v>
      </c>
      <c r="B5" s="7" t="s">
        <v>43</v>
      </c>
      <c r="C5" s="7" t="s">
        <v>44</v>
      </c>
    </row>
    <row r="6" spans="1:4">
      <c r="A6" s="1">
        <v>4</v>
      </c>
      <c r="B6" s="7" t="s">
        <v>45</v>
      </c>
      <c r="C6" s="7" t="s">
        <v>46</v>
      </c>
    </row>
    <row r="7" spans="1:4">
      <c r="A7" s="1">
        <v>5</v>
      </c>
      <c r="B7" s="7" t="s">
        <v>446</v>
      </c>
      <c r="C7" s="7" t="s">
        <v>447</v>
      </c>
    </row>
    <row r="8" spans="1:4">
      <c r="A8" s="1">
        <v>6</v>
      </c>
      <c r="B8" s="7" t="s">
        <v>448</v>
      </c>
      <c r="C8" s="7" t="s">
        <v>449</v>
      </c>
    </row>
    <row r="9" spans="1:4">
      <c r="A9" s="1">
        <v>7</v>
      </c>
      <c r="B9" s="7" t="s">
        <v>47</v>
      </c>
      <c r="C9" s="7" t="s">
        <v>48</v>
      </c>
    </row>
    <row r="10" spans="1:4">
      <c r="A10" s="1">
        <v>8</v>
      </c>
      <c r="B10" s="7" t="s">
        <v>49</v>
      </c>
      <c r="C10" s="7" t="s">
        <v>136</v>
      </c>
    </row>
    <row r="11" spans="1:4">
      <c r="A11" s="1">
        <v>9</v>
      </c>
      <c r="B11" s="7" t="s">
        <v>349</v>
      </c>
      <c r="C11" s="7" t="s">
        <v>294</v>
      </c>
    </row>
    <row r="12" spans="1:4">
      <c r="A12" s="1">
        <v>10</v>
      </c>
      <c r="B12" s="66" t="s">
        <v>217</v>
      </c>
      <c r="C12" s="7" t="s">
        <v>350</v>
      </c>
    </row>
    <row r="13" spans="1:4">
      <c r="A13" s="1">
        <v>11</v>
      </c>
      <c r="B13" s="7" t="s">
        <v>351</v>
      </c>
      <c r="C13" s="7" t="s">
        <v>352</v>
      </c>
    </row>
    <row r="14" spans="1:4">
      <c r="A14" s="1">
        <v>12</v>
      </c>
      <c r="B14" s="7" t="s">
        <v>130</v>
      </c>
      <c r="C14" s="7" t="s">
        <v>418</v>
      </c>
    </row>
    <row r="15" spans="1:4">
      <c r="A15" s="1">
        <v>13</v>
      </c>
      <c r="B15" s="7" t="s">
        <v>112</v>
      </c>
      <c r="C15" s="7" t="s">
        <v>11</v>
      </c>
      <c r="D15" s="7" t="s">
        <v>28</v>
      </c>
    </row>
    <row r="16" spans="1:4">
      <c r="A16" s="1">
        <v>14</v>
      </c>
      <c r="C16" s="7" t="s">
        <v>11</v>
      </c>
    </row>
    <row r="17" spans="1:3">
      <c r="A17" s="1"/>
      <c r="B17" s="7"/>
      <c r="C17" s="7"/>
    </row>
    <row r="18" spans="1:3">
      <c r="A18" s="1"/>
      <c r="B18" s="7"/>
      <c r="C18" s="136" t="s">
        <v>475</v>
      </c>
    </row>
    <row r="19" spans="1:3">
      <c r="A19" s="1"/>
      <c r="B19" s="7"/>
      <c r="C19" s="7" t="s">
        <v>476</v>
      </c>
    </row>
    <row r="20" spans="1:3">
      <c r="A20" s="1"/>
      <c r="B20" s="7"/>
      <c r="C20" s="7"/>
    </row>
    <row r="21" spans="1:3">
      <c r="A21" s="1"/>
      <c r="B21" s="7"/>
      <c r="C21" s="7"/>
    </row>
    <row r="22" spans="1:3">
      <c r="A22" s="1"/>
      <c r="B22" s="7"/>
      <c r="C22" s="7"/>
    </row>
    <row r="23" spans="1:3">
      <c r="A23" s="1"/>
      <c r="B23" s="7"/>
      <c r="C23" s="7"/>
    </row>
    <row r="24" spans="1:3">
      <c r="A24" s="1"/>
      <c r="B24" s="7"/>
      <c r="C24" s="7"/>
    </row>
    <row r="25" spans="1:3">
      <c r="A25" s="1"/>
      <c r="B25" s="66"/>
      <c r="C25" s="7"/>
    </row>
    <row r="26" spans="1:3">
      <c r="A26" s="1"/>
      <c r="B26" s="7"/>
      <c r="C26" s="7"/>
    </row>
    <row r="27" spans="1:3">
      <c r="A27" s="1"/>
      <c r="B27" s="7"/>
      <c r="C27" s="7"/>
    </row>
    <row r="28" spans="1:3">
      <c r="A28" s="1"/>
      <c r="C28"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9"/>
  <sheetViews>
    <sheetView workbookViewId="0">
      <selection activeCell="C1" sqref="C1"/>
    </sheetView>
  </sheetViews>
  <sheetFormatPr baseColWidth="10" defaultRowHeight="12.75"/>
  <cols>
    <col min="1" max="1" width="23.85546875" bestFit="1" customWidth="1"/>
    <col min="2" max="2" width="17.140625" bestFit="1" customWidth="1"/>
    <col min="3" max="3" width="23.85546875" bestFit="1" customWidth="1"/>
  </cols>
  <sheetData>
    <row r="1" spans="1:3">
      <c r="A1" t="str">
        <f>Ergebnisse!$B22</f>
        <v>Vorbehandlung redukt. Zuckerbest.</v>
      </c>
      <c r="B1">
        <v>7</v>
      </c>
      <c r="C1">
        <f>MAX($A$3:$A$13)-1</f>
        <v>6</v>
      </c>
    </row>
    <row r="2" spans="1:3">
      <c r="B2" t="s">
        <v>29</v>
      </c>
      <c r="C2" t="s">
        <v>6</v>
      </c>
    </row>
    <row r="3" spans="1:3">
      <c r="A3">
        <v>1</v>
      </c>
      <c r="B3" t="s">
        <v>119</v>
      </c>
      <c r="C3" t="s">
        <v>114</v>
      </c>
    </row>
    <row r="4" spans="1:3">
      <c r="A4">
        <v>2</v>
      </c>
      <c r="B4" t="s">
        <v>120</v>
      </c>
      <c r="C4" t="s">
        <v>115</v>
      </c>
    </row>
    <row r="5" spans="1:3">
      <c r="A5">
        <v>3</v>
      </c>
      <c r="B5" t="s">
        <v>121</v>
      </c>
      <c r="C5" t="s">
        <v>116</v>
      </c>
    </row>
    <row r="6" spans="1:3">
      <c r="A6">
        <v>4</v>
      </c>
      <c r="B6" t="s">
        <v>122</v>
      </c>
      <c r="C6" t="s">
        <v>117</v>
      </c>
    </row>
    <row r="7" spans="1:3">
      <c r="A7">
        <v>5</v>
      </c>
      <c r="B7" t="s">
        <v>123</v>
      </c>
      <c r="C7" t="s">
        <v>118</v>
      </c>
    </row>
    <row r="8" spans="1:3">
      <c r="A8">
        <v>6</v>
      </c>
      <c r="B8" t="s">
        <v>112</v>
      </c>
      <c r="C8" t="s">
        <v>11</v>
      </c>
    </row>
    <row r="9" spans="1:3">
      <c r="A9">
        <v>7</v>
      </c>
      <c r="C9" t="s">
        <v>11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C17"/>
  <sheetViews>
    <sheetView workbookViewId="0">
      <selection activeCell="C1" sqref="C1"/>
    </sheetView>
  </sheetViews>
  <sheetFormatPr baseColWidth="10" defaultRowHeight="12.75"/>
  <cols>
    <col min="1" max="1" width="12.140625" bestFit="1" customWidth="1"/>
    <col min="2" max="2" width="14.140625" bestFit="1" customWidth="1"/>
    <col min="3" max="3" width="55.140625" bestFit="1" customWidth="1"/>
  </cols>
  <sheetData>
    <row r="1" spans="1:3">
      <c r="A1" t="str">
        <f>Ergebnisse!$B$24</f>
        <v>Gesamtsäure (als Weinsäure)</v>
      </c>
      <c r="B1">
        <v>7</v>
      </c>
      <c r="C1">
        <f>MAX($A$3:$A$9)-1</f>
        <v>6</v>
      </c>
    </row>
    <row r="2" spans="1:3">
      <c r="B2" t="s">
        <v>5</v>
      </c>
      <c r="C2" t="s">
        <v>6</v>
      </c>
    </row>
    <row r="3" spans="1:3">
      <c r="A3" s="1">
        <v>1</v>
      </c>
      <c r="B3" t="s">
        <v>7</v>
      </c>
      <c r="C3" s="74" t="s">
        <v>353</v>
      </c>
    </row>
    <row r="4" spans="1:3">
      <c r="A4" s="1">
        <v>2</v>
      </c>
      <c r="B4" s="34" t="s">
        <v>137</v>
      </c>
      <c r="C4" s="74" t="s">
        <v>354</v>
      </c>
    </row>
    <row r="5" spans="1:3">
      <c r="A5" s="1">
        <v>3</v>
      </c>
      <c r="B5" s="34" t="s">
        <v>138</v>
      </c>
      <c r="C5" s="74" t="s">
        <v>355</v>
      </c>
    </row>
    <row r="6" spans="1:3">
      <c r="A6" s="1">
        <v>4</v>
      </c>
      <c r="B6" s="34" t="s">
        <v>356</v>
      </c>
      <c r="C6" s="7" t="s">
        <v>69</v>
      </c>
    </row>
    <row r="7" spans="1:3">
      <c r="A7" s="1">
        <v>5</v>
      </c>
      <c r="B7" s="34" t="s">
        <v>296</v>
      </c>
      <c r="C7" s="7" t="s">
        <v>297</v>
      </c>
    </row>
    <row r="8" spans="1:3">
      <c r="A8" s="1">
        <v>6</v>
      </c>
      <c r="B8" t="s">
        <v>112</v>
      </c>
      <c r="C8" s="74" t="s">
        <v>11</v>
      </c>
    </row>
    <row r="9" spans="1:3">
      <c r="A9" s="1">
        <v>7</v>
      </c>
      <c r="C9" s="74" t="s">
        <v>11</v>
      </c>
    </row>
    <row r="11" spans="1:3">
      <c r="A11" s="1"/>
      <c r="C11" s="74"/>
    </row>
    <row r="12" spans="1:3">
      <c r="A12" s="1"/>
      <c r="B12" s="34"/>
      <c r="C12" s="74"/>
    </row>
    <row r="13" spans="1:3">
      <c r="A13" s="1"/>
      <c r="B13" s="34"/>
      <c r="C13" s="74"/>
    </row>
    <row r="14" spans="1:3">
      <c r="A14" s="1"/>
      <c r="B14" s="34"/>
      <c r="C14" s="7"/>
    </row>
    <row r="15" spans="1:3">
      <c r="A15" s="1"/>
      <c r="B15" s="34"/>
      <c r="C15" s="7"/>
    </row>
    <row r="16" spans="1:3">
      <c r="A16" s="1"/>
      <c r="C16" s="74"/>
    </row>
    <row r="17" spans="1:3">
      <c r="A17" s="1"/>
      <c r="C17" s="74"/>
    </row>
  </sheetData>
  <phoneticPr fontId="0" type="noConversion"/>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25"/>
  <sheetViews>
    <sheetView workbookViewId="0">
      <selection activeCell="C1" sqref="C1"/>
    </sheetView>
  </sheetViews>
  <sheetFormatPr baseColWidth="10" defaultRowHeight="12.75"/>
  <cols>
    <col min="1" max="1" width="20.140625" bestFit="1" customWidth="1"/>
    <col min="2" max="2" width="18.85546875" customWidth="1"/>
    <col min="3" max="3" width="89.85546875" customWidth="1"/>
  </cols>
  <sheetData>
    <row r="1" spans="1:3">
      <c r="A1" t="str">
        <f>Ergebnisse!$B$26</f>
        <v>Freie Schweflige Säure</v>
      </c>
      <c r="B1">
        <v>10</v>
      </c>
      <c r="C1">
        <f>MAX($A$3:$A$12)-1</f>
        <v>9</v>
      </c>
    </row>
    <row r="2" spans="1:3">
      <c r="B2" t="s">
        <v>5</v>
      </c>
      <c r="C2" t="s">
        <v>6</v>
      </c>
    </row>
    <row r="3" spans="1:3">
      <c r="A3" s="1">
        <v>1</v>
      </c>
      <c r="B3" s="7" t="s">
        <v>421</v>
      </c>
      <c r="C3" s="7" t="s">
        <v>139</v>
      </c>
    </row>
    <row r="4" spans="1:3">
      <c r="A4" s="1">
        <v>2</v>
      </c>
      <c r="B4" s="7" t="s">
        <v>422</v>
      </c>
      <c r="C4" s="7" t="s">
        <v>140</v>
      </c>
    </row>
    <row r="5" spans="1:3">
      <c r="A5" s="1">
        <v>3</v>
      </c>
      <c r="B5" s="7" t="s">
        <v>50</v>
      </c>
      <c r="C5" s="7" t="s">
        <v>141</v>
      </c>
    </row>
    <row r="6" spans="1:3">
      <c r="A6" s="1">
        <v>4</v>
      </c>
      <c r="B6" s="7" t="s">
        <v>51</v>
      </c>
      <c r="C6" s="7" t="s">
        <v>240</v>
      </c>
    </row>
    <row r="7" spans="1:3">
      <c r="A7" s="1">
        <v>5</v>
      </c>
      <c r="B7" s="7" t="s">
        <v>52</v>
      </c>
      <c r="C7" s="7" t="s">
        <v>396</v>
      </c>
    </row>
    <row r="8" spans="1:3">
      <c r="A8" s="1">
        <v>6</v>
      </c>
      <c r="B8" s="7" t="s">
        <v>357</v>
      </c>
      <c r="C8" s="7" t="s">
        <v>298</v>
      </c>
    </row>
    <row r="9" spans="1:3">
      <c r="A9" s="1">
        <v>7</v>
      </c>
      <c r="B9" s="80" t="s">
        <v>423</v>
      </c>
      <c r="C9" s="34" t="s">
        <v>299</v>
      </c>
    </row>
    <row r="10" spans="1:3">
      <c r="A10" s="1">
        <v>8</v>
      </c>
      <c r="B10" s="80" t="s">
        <v>424</v>
      </c>
      <c r="C10" s="7" t="s">
        <v>425</v>
      </c>
    </row>
    <row r="11" spans="1:3">
      <c r="A11" s="1">
        <v>9</v>
      </c>
      <c r="B11" s="7" t="s">
        <v>112</v>
      </c>
      <c r="C11" s="74" t="s">
        <v>11</v>
      </c>
    </row>
    <row r="12" spans="1:3">
      <c r="A12" s="1">
        <v>10</v>
      </c>
      <c r="C12" s="7" t="s">
        <v>11</v>
      </c>
    </row>
    <row r="14" spans="1:3">
      <c r="A14" s="58"/>
      <c r="B14" s="59" t="s">
        <v>213</v>
      </c>
      <c r="C14" s="59" t="s">
        <v>214</v>
      </c>
    </row>
    <row r="17" spans="1:3">
      <c r="A17" s="1"/>
      <c r="B17" s="7"/>
      <c r="C17" s="7"/>
    </row>
    <row r="18" spans="1:3">
      <c r="A18" s="1"/>
      <c r="B18" s="7"/>
      <c r="C18" s="7"/>
    </row>
    <row r="19" spans="1:3">
      <c r="A19" s="1"/>
      <c r="B19" s="7"/>
      <c r="C19" s="7"/>
    </row>
    <row r="20" spans="1:3">
      <c r="A20" s="1"/>
      <c r="B20" s="7"/>
      <c r="C20" s="7"/>
    </row>
    <row r="21" spans="1:3">
      <c r="A21" s="1"/>
      <c r="B21" s="7"/>
      <c r="C21" s="7"/>
    </row>
    <row r="22" spans="1:3">
      <c r="A22" s="1"/>
      <c r="B22" s="7"/>
      <c r="C22" s="7"/>
    </row>
    <row r="23" spans="1:3">
      <c r="A23" s="1"/>
      <c r="B23" s="80"/>
      <c r="C23" s="34"/>
    </row>
    <row r="24" spans="1:3">
      <c r="A24" s="1"/>
      <c r="B24" s="7"/>
    </row>
    <row r="25" spans="1:3">
      <c r="A25" s="1"/>
      <c r="C25"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44"/>
  <sheetViews>
    <sheetView workbookViewId="0">
      <selection activeCell="C1" sqref="C1"/>
    </sheetView>
  </sheetViews>
  <sheetFormatPr baseColWidth="10" defaultRowHeight="12.75"/>
  <cols>
    <col min="1" max="1" width="23.7109375" bestFit="1" customWidth="1"/>
    <col min="2" max="2" width="20.5703125" customWidth="1"/>
    <col min="3" max="3" width="83" customWidth="1"/>
  </cols>
  <sheetData>
    <row r="1" spans="1:3">
      <c r="A1" t="str">
        <f>Ergebnisse!$B$28</f>
        <v>Gesamte Schweflige Säure</v>
      </c>
      <c r="B1">
        <v>20</v>
      </c>
      <c r="C1">
        <f>MAX($A$3:$SA$22)-1</f>
        <v>19</v>
      </c>
    </row>
    <row r="2" spans="1:3">
      <c r="B2" t="s">
        <v>5</v>
      </c>
      <c r="C2" t="s">
        <v>6</v>
      </c>
    </row>
    <row r="3" spans="1:3">
      <c r="A3" s="1">
        <v>1</v>
      </c>
      <c r="B3" s="7" t="s">
        <v>53</v>
      </c>
      <c r="C3" s="7" t="s">
        <v>358</v>
      </c>
    </row>
    <row r="4" spans="1:3">
      <c r="A4" s="1">
        <v>2</v>
      </c>
      <c r="B4" s="7" t="s">
        <v>54</v>
      </c>
      <c r="C4" s="7" t="s">
        <v>55</v>
      </c>
    </row>
    <row r="5" spans="1:3">
      <c r="A5" s="1">
        <v>3</v>
      </c>
      <c r="B5" s="7" t="s">
        <v>56</v>
      </c>
      <c r="C5" s="7" t="s">
        <v>141</v>
      </c>
    </row>
    <row r="6" spans="1:3">
      <c r="A6" s="1">
        <v>4</v>
      </c>
      <c r="B6" s="7" t="s">
        <v>57</v>
      </c>
      <c r="C6" s="7" t="s">
        <v>58</v>
      </c>
    </row>
    <row r="7" spans="1:3">
      <c r="A7" s="1">
        <v>5</v>
      </c>
      <c r="B7" s="7" t="s">
        <v>59</v>
      </c>
      <c r="C7" s="7" t="s">
        <v>60</v>
      </c>
    </row>
    <row r="8" spans="1:3">
      <c r="A8" s="1">
        <v>6</v>
      </c>
      <c r="B8" s="75" t="s">
        <v>300</v>
      </c>
      <c r="C8" s="80" t="s">
        <v>301</v>
      </c>
    </row>
    <row r="9" spans="1:3">
      <c r="A9" s="1">
        <v>7</v>
      </c>
      <c r="B9" s="7" t="s">
        <v>359</v>
      </c>
      <c r="C9" s="7" t="s">
        <v>76</v>
      </c>
    </row>
    <row r="10" spans="1:3">
      <c r="A10" s="1">
        <v>8</v>
      </c>
      <c r="B10" s="7" t="s">
        <v>360</v>
      </c>
      <c r="C10" s="7" t="s">
        <v>78</v>
      </c>
    </row>
    <row r="11" spans="1:3">
      <c r="A11" s="1">
        <v>9</v>
      </c>
      <c r="B11" s="7" t="s">
        <v>361</v>
      </c>
      <c r="C11" s="7" t="s">
        <v>79</v>
      </c>
    </row>
    <row r="12" spans="1:3">
      <c r="A12" s="1">
        <v>10</v>
      </c>
      <c r="B12" s="7" t="s">
        <v>362</v>
      </c>
      <c r="C12" s="7" t="s">
        <v>77</v>
      </c>
    </row>
    <row r="13" spans="1:3">
      <c r="A13" s="1">
        <v>11</v>
      </c>
      <c r="B13" s="7" t="s">
        <v>363</v>
      </c>
      <c r="C13" s="7" t="s">
        <v>242</v>
      </c>
    </row>
    <row r="14" spans="1:3">
      <c r="A14" s="1">
        <v>12</v>
      </c>
      <c r="B14" s="7" t="s">
        <v>364</v>
      </c>
      <c r="C14" s="7" t="s">
        <v>241</v>
      </c>
    </row>
    <row r="15" spans="1:3">
      <c r="A15" s="1">
        <v>13</v>
      </c>
      <c r="B15" s="7" t="s">
        <v>61</v>
      </c>
      <c r="C15" s="80" t="s">
        <v>240</v>
      </c>
    </row>
    <row r="16" spans="1:3">
      <c r="A16" s="1">
        <v>14</v>
      </c>
      <c r="B16" s="7" t="s">
        <v>80</v>
      </c>
      <c r="C16" s="80" t="s">
        <v>396</v>
      </c>
    </row>
    <row r="17" spans="1:3">
      <c r="A17" s="1">
        <v>15</v>
      </c>
      <c r="B17" s="7" t="s">
        <v>365</v>
      </c>
      <c r="C17" s="7" t="s">
        <v>298</v>
      </c>
    </row>
    <row r="18" spans="1:3">
      <c r="A18" s="1">
        <v>16</v>
      </c>
      <c r="B18" s="7" t="s">
        <v>302</v>
      </c>
      <c r="C18" s="76" t="s">
        <v>366</v>
      </c>
    </row>
    <row r="19" spans="1:3">
      <c r="A19" s="1">
        <v>17</v>
      </c>
      <c r="B19" s="80" t="s">
        <v>367</v>
      </c>
      <c r="C19" s="80" t="s">
        <v>368</v>
      </c>
    </row>
    <row r="20" spans="1:3">
      <c r="A20" s="1">
        <v>18</v>
      </c>
      <c r="B20" s="80" t="s">
        <v>410</v>
      </c>
      <c r="C20" s="80" t="s">
        <v>411</v>
      </c>
    </row>
    <row r="21" spans="1:3">
      <c r="A21" s="1">
        <v>19</v>
      </c>
      <c r="B21" s="7" t="s">
        <v>112</v>
      </c>
      <c r="C21" s="7" t="s">
        <v>330</v>
      </c>
    </row>
    <row r="22" spans="1:3">
      <c r="A22" s="1">
        <v>20</v>
      </c>
      <c r="C22" s="34" t="s">
        <v>11</v>
      </c>
    </row>
    <row r="24" spans="1:3">
      <c r="A24" s="58"/>
      <c r="B24" s="59" t="s">
        <v>213</v>
      </c>
      <c r="C24" s="59" t="s">
        <v>214</v>
      </c>
    </row>
    <row r="26" spans="1:3">
      <c r="A26" s="1"/>
      <c r="B26" s="7"/>
      <c r="C26" s="7"/>
    </row>
    <row r="27" spans="1:3">
      <c r="A27" s="1"/>
      <c r="B27" s="7"/>
      <c r="C27" s="7"/>
    </row>
    <row r="28" spans="1:3">
      <c r="A28" s="1"/>
      <c r="B28" s="7"/>
      <c r="C28" s="7"/>
    </row>
    <row r="29" spans="1:3">
      <c r="A29" s="1"/>
      <c r="B29" s="7"/>
      <c r="C29" s="7"/>
    </row>
    <row r="30" spans="1:3">
      <c r="A30" s="1"/>
      <c r="B30" s="7"/>
      <c r="C30" s="7"/>
    </row>
    <row r="31" spans="1:3">
      <c r="A31" s="1"/>
      <c r="B31" s="75"/>
      <c r="C31" s="80"/>
    </row>
    <row r="32" spans="1:3">
      <c r="A32" s="1"/>
      <c r="B32" s="7"/>
      <c r="C32" s="7"/>
    </row>
    <row r="33" spans="1:3">
      <c r="A33" s="1"/>
      <c r="B33" s="7"/>
      <c r="C33" s="7"/>
    </row>
    <row r="34" spans="1:3">
      <c r="A34" s="1"/>
      <c r="B34" s="7"/>
      <c r="C34" s="7"/>
    </row>
    <row r="35" spans="1:3">
      <c r="A35" s="1"/>
      <c r="B35" s="7"/>
      <c r="C35" s="7"/>
    </row>
    <row r="36" spans="1:3">
      <c r="A36" s="1"/>
      <c r="B36" s="7"/>
      <c r="C36" s="7"/>
    </row>
    <row r="37" spans="1:3">
      <c r="A37" s="1"/>
      <c r="B37" s="7"/>
      <c r="C37" s="7"/>
    </row>
    <row r="38" spans="1:3">
      <c r="A38" s="1"/>
      <c r="B38" s="7"/>
      <c r="C38" s="80"/>
    </row>
    <row r="39" spans="1:3">
      <c r="A39" s="1"/>
      <c r="B39" s="7"/>
      <c r="C39" s="80"/>
    </row>
    <row r="40" spans="1:3">
      <c r="A40" s="1"/>
      <c r="B40" s="7"/>
      <c r="C40" s="7"/>
    </row>
    <row r="41" spans="1:3">
      <c r="A41" s="1"/>
      <c r="B41" s="7"/>
      <c r="C41" s="76"/>
    </row>
    <row r="42" spans="1:3">
      <c r="A42" s="1"/>
      <c r="B42" s="80"/>
      <c r="C42" s="80"/>
    </row>
    <row r="43" spans="1:3">
      <c r="A43" s="1"/>
      <c r="B43" s="7"/>
    </row>
    <row r="44" spans="1:3">
      <c r="A44" s="1"/>
      <c r="C44"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E14"/>
  <sheetViews>
    <sheetView workbookViewId="0">
      <selection activeCell="C1" sqref="C1"/>
    </sheetView>
  </sheetViews>
  <sheetFormatPr baseColWidth="10" defaultRowHeight="12.75"/>
  <cols>
    <col min="1" max="1" width="17.28515625" bestFit="1" customWidth="1"/>
    <col min="2" max="2" width="19.7109375" bestFit="1" customWidth="1"/>
    <col min="3" max="3" width="73.28515625" customWidth="1"/>
  </cols>
  <sheetData>
    <row r="1" spans="1:5">
      <c r="A1" t="str">
        <f>Ergebnisse!$B$30</f>
        <v>Reduktone als SO2</v>
      </c>
      <c r="B1">
        <v>9</v>
      </c>
      <c r="C1">
        <f>MAX($A$3:$A$11)-1</f>
        <v>8</v>
      </c>
    </row>
    <row r="2" spans="1:5">
      <c r="B2" t="s">
        <v>5</v>
      </c>
      <c r="C2" t="s">
        <v>6</v>
      </c>
    </row>
    <row r="3" spans="1:5">
      <c r="A3" s="1">
        <v>1</v>
      </c>
      <c r="B3" s="7" t="s">
        <v>95</v>
      </c>
      <c r="C3" s="7" t="s">
        <v>62</v>
      </c>
    </row>
    <row r="4" spans="1:5">
      <c r="A4" s="1">
        <v>2</v>
      </c>
      <c r="B4" s="7" t="s">
        <v>97</v>
      </c>
      <c r="C4" s="7" t="s">
        <v>63</v>
      </c>
    </row>
    <row r="5" spans="1:5">
      <c r="A5" s="1">
        <v>3</v>
      </c>
      <c r="B5" s="7" t="s">
        <v>219</v>
      </c>
      <c r="C5" s="7" t="s">
        <v>64</v>
      </c>
    </row>
    <row r="6" spans="1:5">
      <c r="A6" s="1">
        <v>4</v>
      </c>
      <c r="B6" s="7" t="s">
        <v>220</v>
      </c>
      <c r="C6" s="7" t="s">
        <v>65</v>
      </c>
    </row>
    <row r="7" spans="1:5">
      <c r="A7" s="1">
        <v>5</v>
      </c>
      <c r="B7" s="7" t="s">
        <v>96</v>
      </c>
      <c r="C7" s="7" t="s">
        <v>66</v>
      </c>
    </row>
    <row r="8" spans="1:5">
      <c r="A8" s="1">
        <v>6</v>
      </c>
      <c r="B8" s="79" t="s">
        <v>369</v>
      </c>
      <c r="C8" s="7" t="s">
        <v>67</v>
      </c>
    </row>
    <row r="9" spans="1:5">
      <c r="A9" s="1">
        <v>7</v>
      </c>
      <c r="B9" s="34" t="s">
        <v>243</v>
      </c>
      <c r="C9" s="34" t="s">
        <v>426</v>
      </c>
      <c r="E9" s="34"/>
    </row>
    <row r="10" spans="1:5">
      <c r="A10" s="1">
        <v>8</v>
      </c>
      <c r="B10" s="7" t="s">
        <v>112</v>
      </c>
      <c r="C10" s="7" t="s">
        <v>11</v>
      </c>
    </row>
    <row r="11" spans="1:5">
      <c r="A11" s="1">
        <v>9</v>
      </c>
      <c r="B11" s="7"/>
      <c r="C11" s="7" t="s">
        <v>11</v>
      </c>
    </row>
    <row r="14" spans="1:5">
      <c r="A14" s="1"/>
      <c r="B14" s="59" t="s">
        <v>215</v>
      </c>
      <c r="C14" s="59" t="s">
        <v>216</v>
      </c>
    </row>
  </sheetData>
  <phoneticPr fontId="0" type="noConversion"/>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2"/>
  <dimension ref="A1:C19"/>
  <sheetViews>
    <sheetView workbookViewId="0">
      <selection activeCell="C1" sqref="C1"/>
    </sheetView>
  </sheetViews>
  <sheetFormatPr baseColWidth="10" defaultRowHeight="12.75"/>
  <cols>
    <col min="2" max="2" width="15.5703125" bestFit="1" customWidth="1"/>
    <col min="3" max="3" width="53.28515625" bestFit="1" customWidth="1"/>
  </cols>
  <sheetData>
    <row r="1" spans="1:3">
      <c r="A1" t="str">
        <f>Ergebnisse!$B$33</f>
        <v>Glucose</v>
      </c>
      <c r="B1">
        <v>8</v>
      </c>
      <c r="C1">
        <f>MAX($A$3:$A$10)-1</f>
        <v>7</v>
      </c>
    </row>
    <row r="2" spans="1:3">
      <c r="B2" t="s">
        <v>5</v>
      </c>
      <c r="C2" t="s">
        <v>6</v>
      </c>
    </row>
    <row r="3" spans="1:3">
      <c r="A3" s="1">
        <v>1</v>
      </c>
      <c r="B3" s="7" t="s">
        <v>68</v>
      </c>
      <c r="C3" s="7" t="s">
        <v>136</v>
      </c>
    </row>
    <row r="4" spans="1:3">
      <c r="A4" s="1">
        <v>2</v>
      </c>
      <c r="B4" s="79" t="s">
        <v>90</v>
      </c>
      <c r="C4" s="105" t="s">
        <v>445</v>
      </c>
    </row>
    <row r="5" spans="1:3">
      <c r="A5" s="1">
        <v>3</v>
      </c>
      <c r="B5" s="7" t="s">
        <v>89</v>
      </c>
      <c r="C5" s="7" t="s">
        <v>237</v>
      </c>
    </row>
    <row r="6" spans="1:3">
      <c r="A6" s="1">
        <v>4</v>
      </c>
      <c r="B6" s="7" t="s">
        <v>27</v>
      </c>
      <c r="C6" s="7" t="s">
        <v>69</v>
      </c>
    </row>
    <row r="7" spans="1:3" ht="14.25">
      <c r="A7" s="1">
        <v>5</v>
      </c>
      <c r="B7" s="106" t="s">
        <v>217</v>
      </c>
      <c r="C7" s="106" t="s">
        <v>295</v>
      </c>
    </row>
    <row r="8" spans="1:3">
      <c r="A8" s="1">
        <v>6</v>
      </c>
      <c r="B8" s="106" t="s">
        <v>130</v>
      </c>
      <c r="C8" s="106" t="s">
        <v>246</v>
      </c>
    </row>
    <row r="9" spans="1:3">
      <c r="A9" s="1">
        <v>7</v>
      </c>
      <c r="B9" s="7" t="s">
        <v>112</v>
      </c>
      <c r="C9" s="7" t="s">
        <v>11</v>
      </c>
    </row>
    <row r="10" spans="1:3">
      <c r="A10" s="1">
        <v>8</v>
      </c>
      <c r="B10" s="7"/>
      <c r="C10" s="7" t="s">
        <v>11</v>
      </c>
    </row>
    <row r="11" spans="1:3">
      <c r="A11" s="1" t="s">
        <v>28</v>
      </c>
      <c r="B11" s="7" t="s">
        <v>28</v>
      </c>
      <c r="C11" s="7" t="s">
        <v>28</v>
      </c>
    </row>
    <row r="12" spans="1:3">
      <c r="A12" s="58"/>
      <c r="B12" s="60"/>
      <c r="C12" s="60"/>
    </row>
    <row r="13" spans="1:3">
      <c r="A13" s="1"/>
      <c r="B13" s="7"/>
      <c r="C13" s="7"/>
    </row>
    <row r="14" spans="1:3">
      <c r="A14" s="1"/>
      <c r="B14" s="79"/>
      <c r="C14" s="34"/>
    </row>
    <row r="15" spans="1:3">
      <c r="A15" s="1"/>
      <c r="B15" s="7"/>
      <c r="C15" s="7"/>
    </row>
    <row r="16" spans="1:3">
      <c r="A16" s="1"/>
      <c r="B16" s="7"/>
      <c r="C16" s="7"/>
    </row>
    <row r="17" spans="1:3">
      <c r="A17" s="1"/>
      <c r="B17" s="66"/>
      <c r="C17" s="66"/>
    </row>
    <row r="18" spans="1:3">
      <c r="A18" s="1"/>
      <c r="B18" s="7"/>
      <c r="C18" s="7"/>
    </row>
    <row r="19" spans="1:3">
      <c r="A19" s="1"/>
      <c r="B19" s="7"/>
      <c r="C19"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C18"/>
  <sheetViews>
    <sheetView workbookViewId="0">
      <selection activeCell="C1" sqref="C1"/>
    </sheetView>
  </sheetViews>
  <sheetFormatPr baseColWidth="10" defaultRowHeight="12.75"/>
  <cols>
    <col min="2" max="2" width="15" bestFit="1" customWidth="1"/>
    <col min="3" max="3" width="53.28515625" bestFit="1" customWidth="1"/>
  </cols>
  <sheetData>
    <row r="1" spans="1:3">
      <c r="A1" t="str">
        <f>Ergebnisse!$B$37</f>
        <v>Fructose</v>
      </c>
      <c r="B1">
        <v>8</v>
      </c>
      <c r="C1">
        <f>MAX($A$3:$A$10)-1</f>
        <v>7</v>
      </c>
    </row>
    <row r="2" spans="1:3">
      <c r="B2" t="s">
        <v>5</v>
      </c>
      <c r="C2" t="s">
        <v>6</v>
      </c>
    </row>
    <row r="3" spans="1:3">
      <c r="A3" s="1">
        <v>1</v>
      </c>
      <c r="B3" s="7" t="s">
        <v>68</v>
      </c>
      <c r="C3" s="7" t="s">
        <v>136</v>
      </c>
    </row>
    <row r="4" spans="1:3">
      <c r="A4" s="1">
        <v>2</v>
      </c>
      <c r="B4" s="7" t="s">
        <v>90</v>
      </c>
      <c r="C4" s="105" t="s">
        <v>445</v>
      </c>
    </row>
    <row r="5" spans="1:3">
      <c r="A5" s="1">
        <v>3</v>
      </c>
      <c r="B5" s="7" t="s">
        <v>89</v>
      </c>
      <c r="C5" s="7" t="s">
        <v>237</v>
      </c>
    </row>
    <row r="6" spans="1:3">
      <c r="A6" s="1">
        <v>4</v>
      </c>
      <c r="B6" s="7" t="s">
        <v>27</v>
      </c>
      <c r="C6" s="7" t="s">
        <v>69</v>
      </c>
    </row>
    <row r="7" spans="1:3" ht="14.25">
      <c r="A7" s="1">
        <v>5</v>
      </c>
      <c r="B7" s="106" t="s">
        <v>217</v>
      </c>
      <c r="C7" s="106" t="s">
        <v>295</v>
      </c>
    </row>
    <row r="8" spans="1:3">
      <c r="A8" s="1">
        <v>6</v>
      </c>
      <c r="B8" s="106" t="s">
        <v>130</v>
      </c>
      <c r="C8" s="106" t="s">
        <v>246</v>
      </c>
    </row>
    <row r="9" spans="1:3">
      <c r="A9" s="1">
        <v>7</v>
      </c>
      <c r="B9" s="7" t="s">
        <v>112</v>
      </c>
      <c r="C9" s="7" t="s">
        <v>11</v>
      </c>
    </row>
    <row r="10" spans="1:3">
      <c r="A10" s="1">
        <v>8</v>
      </c>
      <c r="B10" s="7"/>
      <c r="C10" s="7" t="s">
        <v>11</v>
      </c>
    </row>
    <row r="12" spans="1:3">
      <c r="A12" s="1"/>
      <c r="B12" s="7"/>
      <c r="C12" s="7"/>
    </row>
    <row r="13" spans="1:3">
      <c r="A13" s="1"/>
      <c r="B13" s="7"/>
      <c r="C13" s="34"/>
    </row>
    <row r="14" spans="1:3">
      <c r="A14" s="1"/>
      <c r="B14" s="7"/>
      <c r="C14" s="7"/>
    </row>
    <row r="15" spans="1:3">
      <c r="A15" s="1"/>
      <c r="B15" s="7"/>
      <c r="C15" s="7"/>
    </row>
    <row r="16" spans="1:3">
      <c r="A16" s="1"/>
      <c r="B16" s="66"/>
      <c r="C16" s="66"/>
    </row>
    <row r="17" spans="1:3">
      <c r="A17" s="1"/>
      <c r="B17" s="7"/>
      <c r="C17" s="7"/>
    </row>
    <row r="18" spans="1:3">
      <c r="A18" s="1"/>
      <c r="B18" s="7"/>
      <c r="C18"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opLeftCell="A7" workbookViewId="0">
      <selection activeCell="I11" sqref="I11"/>
    </sheetView>
  </sheetViews>
  <sheetFormatPr baseColWidth="10" defaultRowHeight="12.75"/>
  <cols>
    <col min="1" max="3" width="27.7109375" customWidth="1"/>
  </cols>
  <sheetData>
    <row r="1" spans="1:3" ht="22.5" customHeight="1">
      <c r="A1" s="141" t="s">
        <v>101</v>
      </c>
      <c r="B1" s="142"/>
      <c r="C1" s="142"/>
    </row>
    <row r="2" spans="1:3" ht="78" customHeight="1">
      <c r="A2" s="143" t="s">
        <v>484</v>
      </c>
      <c r="B2" s="144"/>
      <c r="C2" s="144"/>
    </row>
    <row r="3" spans="1:3" ht="51" customHeight="1">
      <c r="A3" s="143" t="s">
        <v>436</v>
      </c>
      <c r="B3" s="149"/>
      <c r="C3" s="149"/>
    </row>
    <row r="4" spans="1:3" ht="27" customHeight="1">
      <c r="A4" s="143" t="s">
        <v>395</v>
      </c>
      <c r="B4" s="144"/>
      <c r="C4" s="144"/>
    </row>
    <row r="5" spans="1:3" ht="78.75" customHeight="1">
      <c r="A5" s="143" t="s">
        <v>485</v>
      </c>
      <c r="B5" s="144"/>
      <c r="C5" s="144"/>
    </row>
    <row r="6" spans="1:3" ht="18" customHeight="1">
      <c r="A6" s="143" t="s">
        <v>104</v>
      </c>
      <c r="B6" s="144"/>
      <c r="C6" s="144"/>
    </row>
    <row r="7" spans="1:3" ht="18" customHeight="1">
      <c r="A7" s="143" t="s">
        <v>103</v>
      </c>
      <c r="B7" s="144"/>
      <c r="C7" s="144"/>
    </row>
    <row r="8" spans="1:3" ht="92.25" customHeight="1">
      <c r="A8" s="143" t="s">
        <v>451</v>
      </c>
      <c r="B8" s="144"/>
      <c r="C8" s="144"/>
    </row>
    <row r="9" spans="1:3" ht="70.5" customHeight="1">
      <c r="A9" s="143" t="s">
        <v>401</v>
      </c>
      <c r="B9" s="144"/>
      <c r="C9" s="144"/>
    </row>
    <row r="10" spans="1:3" ht="69.75" customHeight="1">
      <c r="A10" s="143" t="s">
        <v>402</v>
      </c>
      <c r="B10" s="148"/>
      <c r="C10" s="148"/>
    </row>
    <row r="11" spans="1:3" ht="174.95" customHeight="1">
      <c r="A11" s="139" t="s">
        <v>487</v>
      </c>
      <c r="B11" s="140"/>
      <c r="C11" s="140"/>
    </row>
    <row r="12" spans="1:3" ht="77.25" customHeight="1">
      <c r="A12" s="145" t="s">
        <v>453</v>
      </c>
      <c r="B12" s="146"/>
      <c r="C12" s="147"/>
    </row>
    <row r="13" spans="1:3" ht="31.5" customHeight="1">
      <c r="A13" s="24" t="s">
        <v>106</v>
      </c>
      <c r="B13" s="22" t="s">
        <v>107</v>
      </c>
      <c r="C13" s="22" t="s">
        <v>108</v>
      </c>
    </row>
    <row r="14" spans="1:3" ht="14.25">
      <c r="A14" s="128" t="s">
        <v>75</v>
      </c>
      <c r="B14" s="22" t="s">
        <v>109</v>
      </c>
      <c r="C14" s="22">
        <v>179</v>
      </c>
    </row>
    <row r="15" spans="1:3" ht="14.25">
      <c r="A15" s="25" t="s">
        <v>14</v>
      </c>
      <c r="B15" s="22" t="s">
        <v>111</v>
      </c>
      <c r="C15" s="22">
        <v>36.5</v>
      </c>
    </row>
    <row r="16" spans="1:3" ht="14.25">
      <c r="A16" s="25" t="s">
        <v>4</v>
      </c>
      <c r="B16" s="22" t="s">
        <v>110</v>
      </c>
      <c r="C16" s="23">
        <v>7.82</v>
      </c>
    </row>
    <row r="17" spans="1:3">
      <c r="A17" s="26"/>
      <c r="B17" s="26"/>
      <c r="C17" s="26"/>
    </row>
    <row r="18" spans="1:3" ht="114" customHeight="1">
      <c r="A18" s="139" t="s">
        <v>454</v>
      </c>
      <c r="B18" s="139"/>
      <c r="C18" s="139"/>
    </row>
    <row r="19" spans="1:3" ht="168.75" customHeight="1">
      <c r="A19" s="139" t="s">
        <v>437</v>
      </c>
      <c r="B19" s="140"/>
      <c r="C19" s="140"/>
    </row>
    <row r="20" spans="1:3" ht="63.75" customHeight="1">
      <c r="A20" s="139" t="s">
        <v>457</v>
      </c>
      <c r="B20" s="139"/>
      <c r="C20" s="139"/>
    </row>
    <row r="21" spans="1:3">
      <c r="A21" s="21"/>
      <c r="B21" s="21"/>
      <c r="C21" s="21"/>
    </row>
  </sheetData>
  <sheetProtection algorithmName="SHA-512" hashValue="1V+9zcJ5+OmMsP3oYjhGz5N/7QxfcS5P0eKrROkQcd/c5zjuV++gs7R/oSOhJOT/LdNWLgAs3ya85cxC+FmbDA==" saltValue="XrvffVB8Bw07pLETs8gt9Q==" spinCount="100000" sheet="1" objects="1" scenarios="1"/>
  <mergeCells count="15">
    <mergeCell ref="A20:C20"/>
    <mergeCell ref="A11:C11"/>
    <mergeCell ref="A18:C18"/>
    <mergeCell ref="A19:C19"/>
    <mergeCell ref="A1:C1"/>
    <mergeCell ref="A2:C2"/>
    <mergeCell ref="A12:C12"/>
    <mergeCell ref="A4:C4"/>
    <mergeCell ref="A5:C5"/>
    <mergeCell ref="A6:C6"/>
    <mergeCell ref="A7:C7"/>
    <mergeCell ref="A8:C8"/>
    <mergeCell ref="A9:C9"/>
    <mergeCell ref="A10:C10"/>
    <mergeCell ref="A3:C3"/>
  </mergeCells>
  <phoneticPr fontId="0" type="noConversion"/>
  <pageMargins left="0.78740157480314965" right="0.78740157480314965" top="0.98425196850393704" bottom="0.94488188976377963" header="0.51181102362204722" footer="0.51181102362204722"/>
  <pageSetup paperSize="9" orientation="portrait" r:id="rId1"/>
  <headerFooter alignWithMargins="0">
    <oddHeader>&amp;L&amp;11Deutsche Weinanalytiker e.V.&amp;R&amp;11Laborvergleichsuntersuchung 2025</oddHeader>
    <oddFooter>&amp;C&amp;11&amp;P von &amp;N</oddFooter>
  </headerFooter>
  <rowBreaks count="1" manualBreakCount="1">
    <brk id="11" max="2" man="1"/>
  </rowBreaks>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4"/>
  <dimension ref="A1:C17"/>
  <sheetViews>
    <sheetView workbookViewId="0">
      <selection activeCell="C1" sqref="C1"/>
    </sheetView>
  </sheetViews>
  <sheetFormatPr baseColWidth="10" defaultRowHeight="12.75"/>
  <cols>
    <col min="2" max="2" width="14.140625" bestFit="1" customWidth="1"/>
    <col min="3" max="3" width="54.85546875" customWidth="1"/>
  </cols>
  <sheetData>
    <row r="1" spans="1:3">
      <c r="A1" t="str">
        <f>Ergebnisse!$B$42</f>
        <v>Glycerin</v>
      </c>
      <c r="B1">
        <v>7</v>
      </c>
      <c r="C1">
        <f>MAX($A$3:$A$9)-1</f>
        <v>6</v>
      </c>
    </row>
    <row r="2" spans="1:3">
      <c r="B2" t="s">
        <v>5</v>
      </c>
      <c r="C2" t="s">
        <v>6</v>
      </c>
    </row>
    <row r="3" spans="1:3">
      <c r="A3" s="1">
        <v>1</v>
      </c>
      <c r="B3" s="7" t="s">
        <v>68</v>
      </c>
      <c r="C3" s="81" t="s">
        <v>136</v>
      </c>
    </row>
    <row r="4" spans="1:3">
      <c r="A4" s="1">
        <v>2</v>
      </c>
      <c r="B4" s="7" t="s">
        <v>90</v>
      </c>
      <c r="C4" s="7" t="s">
        <v>91</v>
      </c>
    </row>
    <row r="5" spans="1:3">
      <c r="A5" s="1">
        <v>3</v>
      </c>
      <c r="B5" s="7" t="s">
        <v>89</v>
      </c>
      <c r="C5" s="7" t="s">
        <v>229</v>
      </c>
    </row>
    <row r="6" spans="1:3">
      <c r="A6" s="1">
        <v>4</v>
      </c>
      <c r="B6" s="7" t="s">
        <v>27</v>
      </c>
      <c r="C6" s="7" t="s">
        <v>69</v>
      </c>
    </row>
    <row r="7" spans="1:3" ht="14.25">
      <c r="A7" s="1">
        <v>5</v>
      </c>
      <c r="B7" s="66" t="s">
        <v>217</v>
      </c>
      <c r="C7" s="66" t="s">
        <v>295</v>
      </c>
    </row>
    <row r="8" spans="1:3">
      <c r="A8" s="1">
        <v>6</v>
      </c>
      <c r="B8" s="7" t="s">
        <v>112</v>
      </c>
      <c r="C8" s="7" t="s">
        <v>11</v>
      </c>
    </row>
    <row r="9" spans="1:3">
      <c r="A9" s="1">
        <v>7</v>
      </c>
      <c r="B9" s="7" t="s">
        <v>28</v>
      </c>
      <c r="C9" s="7" t="s">
        <v>28</v>
      </c>
    </row>
    <row r="10" spans="1:3">
      <c r="A10" s="58"/>
      <c r="B10" s="60"/>
      <c r="C10" s="60"/>
    </row>
    <row r="11" spans="1:3">
      <c r="A11" s="1"/>
      <c r="B11" s="7"/>
      <c r="C11" s="81"/>
    </row>
    <row r="12" spans="1:3">
      <c r="A12" s="1"/>
      <c r="B12" s="7"/>
      <c r="C12" s="7"/>
    </row>
    <row r="13" spans="1:3">
      <c r="A13" s="1"/>
      <c r="B13" s="7"/>
      <c r="C13" s="7"/>
    </row>
    <row r="14" spans="1:3">
      <c r="A14" s="1"/>
      <c r="B14" s="7"/>
      <c r="C14" s="7"/>
    </row>
    <row r="15" spans="1:3">
      <c r="A15" s="1"/>
      <c r="B15" s="66"/>
      <c r="C15" s="66"/>
    </row>
    <row r="16" spans="1:3">
      <c r="A16" s="1"/>
      <c r="B16" s="7"/>
      <c r="C16" s="7"/>
    </row>
    <row r="17" spans="1:3">
      <c r="A17" s="1"/>
      <c r="B17" s="7"/>
      <c r="C17"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5"/>
  <dimension ref="A1:C11"/>
  <sheetViews>
    <sheetView workbookViewId="0">
      <selection activeCell="C1" sqref="C1"/>
    </sheetView>
  </sheetViews>
  <sheetFormatPr baseColWidth="10" defaultRowHeight="12.75"/>
  <cols>
    <col min="2" max="2" width="14.140625" bestFit="1" customWidth="1"/>
    <col min="3" max="3" width="33.42578125" bestFit="1" customWidth="1"/>
  </cols>
  <sheetData>
    <row r="1" spans="1:3">
      <c r="A1" t="str">
        <f>Ergebnisse!$B$44</f>
        <v>pH-Wert</v>
      </c>
      <c r="B1">
        <v>4</v>
      </c>
      <c r="C1">
        <f>MAX($A$3:$A$6)-1</f>
        <v>3</v>
      </c>
    </row>
    <row r="2" spans="1:3">
      <c r="B2" t="s">
        <v>5</v>
      </c>
      <c r="C2" t="s">
        <v>6</v>
      </c>
    </row>
    <row r="3" spans="1:3">
      <c r="A3" s="1">
        <v>1</v>
      </c>
      <c r="B3" s="7" t="s">
        <v>244</v>
      </c>
      <c r="C3" s="7" t="s">
        <v>245</v>
      </c>
    </row>
    <row r="4" spans="1:3">
      <c r="A4" s="1">
        <v>2</v>
      </c>
      <c r="B4" s="7" t="s">
        <v>27</v>
      </c>
      <c r="C4" s="7" t="s">
        <v>69</v>
      </c>
    </row>
    <row r="5" spans="1:3">
      <c r="A5" s="1">
        <v>3</v>
      </c>
      <c r="B5" s="7" t="s">
        <v>112</v>
      </c>
      <c r="C5" s="7" t="s">
        <v>11</v>
      </c>
    </row>
    <row r="6" spans="1:3">
      <c r="A6" s="1">
        <v>4</v>
      </c>
      <c r="B6" s="7" t="s">
        <v>28</v>
      </c>
      <c r="C6" s="7" t="s">
        <v>11</v>
      </c>
    </row>
    <row r="8" spans="1:3">
      <c r="A8" s="1"/>
      <c r="B8" s="7"/>
      <c r="C8" s="7"/>
    </row>
    <row r="9" spans="1:3">
      <c r="A9" s="1"/>
      <c r="B9" s="7"/>
      <c r="C9" s="7"/>
    </row>
    <row r="10" spans="1:3">
      <c r="A10" s="1"/>
      <c r="B10" s="7"/>
      <c r="C10" s="7"/>
    </row>
    <row r="11" spans="1:3">
      <c r="A11" s="1"/>
      <c r="B11" s="7"/>
      <c r="C11"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6"/>
  <dimension ref="A1:C26"/>
  <sheetViews>
    <sheetView workbookViewId="0">
      <selection activeCell="C1" sqref="C1"/>
    </sheetView>
  </sheetViews>
  <sheetFormatPr baseColWidth="10" defaultRowHeight="12.75"/>
  <cols>
    <col min="2" max="2" width="14.140625" bestFit="1" customWidth="1"/>
    <col min="3" max="3" width="49" customWidth="1"/>
  </cols>
  <sheetData>
    <row r="1" spans="1:3">
      <c r="A1" t="str">
        <f>Ergebnisse!$B$46</f>
        <v>Weinsäure</v>
      </c>
      <c r="B1">
        <v>8</v>
      </c>
      <c r="C1">
        <f>MAX($A$3:$A$10)-1</f>
        <v>7</v>
      </c>
    </row>
    <row r="2" spans="1:3">
      <c r="B2" t="s">
        <v>5</v>
      </c>
      <c r="C2" t="s">
        <v>6</v>
      </c>
    </row>
    <row r="3" spans="1:3">
      <c r="A3" s="1">
        <v>1</v>
      </c>
      <c r="B3" s="7" t="s">
        <v>68</v>
      </c>
      <c r="C3" s="7" t="s">
        <v>73</v>
      </c>
    </row>
    <row r="4" spans="1:3">
      <c r="A4" s="1">
        <v>2</v>
      </c>
      <c r="B4" s="34" t="s">
        <v>130</v>
      </c>
      <c r="C4" s="34" t="s">
        <v>246</v>
      </c>
    </row>
    <row r="5" spans="1:3" ht="14.25">
      <c r="A5" s="1">
        <v>3</v>
      </c>
      <c r="B5" s="66" t="s">
        <v>217</v>
      </c>
      <c r="C5" s="66" t="s">
        <v>295</v>
      </c>
    </row>
    <row r="6" spans="1:3">
      <c r="A6" s="1">
        <v>4</v>
      </c>
      <c r="B6" s="7" t="s">
        <v>370</v>
      </c>
      <c r="C6" s="7" t="s">
        <v>371</v>
      </c>
    </row>
    <row r="7" spans="1:3">
      <c r="A7" s="1">
        <v>5</v>
      </c>
      <c r="B7" s="34" t="s">
        <v>372</v>
      </c>
      <c r="C7" s="34" t="s">
        <v>230</v>
      </c>
    </row>
    <row r="8" spans="1:3">
      <c r="A8" s="1">
        <v>6</v>
      </c>
      <c r="B8" s="7" t="s">
        <v>27</v>
      </c>
      <c r="C8" s="7" t="s">
        <v>69</v>
      </c>
    </row>
    <row r="9" spans="1:3">
      <c r="A9" s="1">
        <v>7</v>
      </c>
      <c r="B9" s="7" t="s">
        <v>112</v>
      </c>
      <c r="C9" s="7" t="s">
        <v>11</v>
      </c>
    </row>
    <row r="10" spans="1:3">
      <c r="A10" s="1">
        <v>8</v>
      </c>
      <c r="B10" s="7"/>
      <c r="C10" s="7" t="s">
        <v>11</v>
      </c>
    </row>
    <row r="11" spans="1:3">
      <c r="A11" s="1"/>
      <c r="B11" s="7" t="s">
        <v>28</v>
      </c>
      <c r="C11" s="7" t="s">
        <v>28</v>
      </c>
    </row>
    <row r="13" spans="1:3">
      <c r="B13" s="7"/>
      <c r="C13" s="7"/>
    </row>
    <row r="14" spans="1:3">
      <c r="B14" s="7"/>
      <c r="C14" s="7"/>
    </row>
    <row r="16" spans="1:3">
      <c r="A16" s="58"/>
      <c r="B16" s="60"/>
      <c r="C16" s="60"/>
    </row>
    <row r="17" spans="1:3">
      <c r="A17" s="58">
        <v>10</v>
      </c>
      <c r="B17" s="61" t="s">
        <v>218</v>
      </c>
      <c r="C17" s="61" t="s">
        <v>252</v>
      </c>
    </row>
    <row r="19" spans="1:3">
      <c r="A19" s="1"/>
      <c r="B19" s="7"/>
      <c r="C19" s="7"/>
    </row>
    <row r="20" spans="1:3">
      <c r="A20" s="1"/>
      <c r="B20" s="34"/>
      <c r="C20" s="34"/>
    </row>
    <row r="21" spans="1:3">
      <c r="A21" s="1"/>
      <c r="B21" s="66"/>
      <c r="C21" s="66"/>
    </row>
    <row r="22" spans="1:3">
      <c r="A22" s="1"/>
      <c r="B22" s="7"/>
      <c r="C22" s="7"/>
    </row>
    <row r="23" spans="1:3">
      <c r="A23" s="1"/>
      <c r="B23" s="34"/>
      <c r="C23" s="34"/>
    </row>
    <row r="24" spans="1:3">
      <c r="A24" s="1"/>
      <c r="B24" s="7"/>
      <c r="C24" s="7"/>
    </row>
    <row r="25" spans="1:3">
      <c r="A25" s="1"/>
      <c r="B25" s="7"/>
      <c r="C25" s="7"/>
    </row>
    <row r="26" spans="1:3">
      <c r="A26" s="1"/>
      <c r="B26" s="7"/>
      <c r="C26"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7"/>
  <dimension ref="A1:C23"/>
  <sheetViews>
    <sheetView workbookViewId="0">
      <selection activeCell="C1" sqref="C1"/>
    </sheetView>
  </sheetViews>
  <sheetFormatPr baseColWidth="10" defaultRowHeight="12.75"/>
  <cols>
    <col min="1" max="1" width="18.140625" bestFit="1" customWidth="1"/>
    <col min="2" max="2" width="14.140625" bestFit="1" customWidth="1"/>
    <col min="3" max="3" width="51.85546875" customWidth="1"/>
  </cols>
  <sheetData>
    <row r="1" spans="1:3">
      <c r="A1" t="str">
        <f>Ergebnisse!$B$48</f>
        <v>Äpfelsäure, gesamt</v>
      </c>
      <c r="B1">
        <v>10</v>
      </c>
      <c r="C1">
        <f>MAX($A$3:$A$12)-1</f>
        <v>9</v>
      </c>
    </row>
    <row r="2" spans="1:3">
      <c r="B2" t="s">
        <v>5</v>
      </c>
      <c r="C2" t="s">
        <v>6</v>
      </c>
    </row>
    <row r="3" spans="1:3">
      <c r="A3" s="1">
        <v>1</v>
      </c>
      <c r="B3" s="7" t="s">
        <v>68</v>
      </c>
      <c r="C3" s="7" t="s">
        <v>73</v>
      </c>
    </row>
    <row r="4" spans="1:3">
      <c r="A4" s="1">
        <v>2</v>
      </c>
      <c r="B4" s="7" t="s">
        <v>90</v>
      </c>
      <c r="C4" s="7" t="s">
        <v>373</v>
      </c>
    </row>
    <row r="5" spans="1:3">
      <c r="A5" s="1">
        <v>3</v>
      </c>
      <c r="B5" s="7" t="s">
        <v>89</v>
      </c>
      <c r="C5" s="7" t="s">
        <v>374</v>
      </c>
    </row>
    <row r="6" spans="1:3">
      <c r="A6" s="1">
        <v>4</v>
      </c>
      <c r="B6" s="7" t="s">
        <v>27</v>
      </c>
      <c r="C6" s="7" t="s">
        <v>69</v>
      </c>
    </row>
    <row r="7" spans="1:3" ht="14.25">
      <c r="A7" s="1">
        <v>5</v>
      </c>
      <c r="B7" s="66" t="s">
        <v>217</v>
      </c>
      <c r="C7" s="66" t="s">
        <v>295</v>
      </c>
    </row>
    <row r="8" spans="1:3">
      <c r="A8" s="1">
        <v>6</v>
      </c>
      <c r="B8" s="34" t="s">
        <v>130</v>
      </c>
      <c r="C8" s="34" t="s">
        <v>246</v>
      </c>
    </row>
    <row r="9" spans="1:3">
      <c r="A9" s="1">
        <v>7</v>
      </c>
      <c r="B9" s="79" t="s">
        <v>72</v>
      </c>
      <c r="C9" s="7" t="s">
        <v>375</v>
      </c>
    </row>
    <row r="10" spans="1:3">
      <c r="A10" s="1">
        <v>8</v>
      </c>
      <c r="B10" s="7" t="s">
        <v>70</v>
      </c>
      <c r="C10" s="7" t="s">
        <v>71</v>
      </c>
    </row>
    <row r="11" spans="1:3">
      <c r="A11" s="1">
        <v>9</v>
      </c>
      <c r="B11" s="7" t="s">
        <v>112</v>
      </c>
      <c r="C11" s="7" t="s">
        <v>11</v>
      </c>
    </row>
    <row r="12" spans="1:3">
      <c r="A12" s="1">
        <v>10</v>
      </c>
      <c r="C12" s="34" t="s">
        <v>11</v>
      </c>
    </row>
    <row r="14" spans="1:3">
      <c r="A14" s="1"/>
      <c r="B14" s="7"/>
      <c r="C14" s="7"/>
    </row>
    <row r="15" spans="1:3">
      <c r="A15" s="1"/>
      <c r="B15" s="7"/>
      <c r="C15" s="7"/>
    </row>
    <row r="16" spans="1:3">
      <c r="A16" s="1"/>
      <c r="B16" s="7"/>
      <c r="C16" s="7"/>
    </row>
    <row r="17" spans="1:3">
      <c r="A17" s="1"/>
      <c r="B17" s="7"/>
      <c r="C17" s="7"/>
    </row>
    <row r="18" spans="1:3">
      <c r="A18" s="1"/>
      <c r="B18" s="66"/>
      <c r="C18" s="66"/>
    </row>
    <row r="19" spans="1:3">
      <c r="A19" s="1"/>
      <c r="B19" s="34"/>
      <c r="C19" s="34"/>
    </row>
    <row r="20" spans="1:3">
      <c r="A20" s="1"/>
      <c r="B20" s="79"/>
      <c r="C20" s="7"/>
    </row>
    <row r="21" spans="1:3">
      <c r="A21" s="1"/>
      <c r="B21" s="7"/>
      <c r="C21" s="7"/>
    </row>
    <row r="22" spans="1:3">
      <c r="A22" s="1"/>
      <c r="B22" s="7"/>
      <c r="C22" s="7"/>
    </row>
    <row r="23" spans="1:3">
      <c r="A23" s="1"/>
      <c r="C23" s="3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8"/>
  <dimension ref="A1:C9"/>
  <sheetViews>
    <sheetView workbookViewId="0">
      <selection activeCell="C1" sqref="C1"/>
    </sheetView>
  </sheetViews>
  <sheetFormatPr baseColWidth="10" defaultRowHeight="12.75"/>
  <cols>
    <col min="2" max="2" width="14.140625" bestFit="1" customWidth="1"/>
    <col min="3" max="3" width="42.28515625" bestFit="1" customWidth="1"/>
  </cols>
  <sheetData>
    <row r="1" spans="1:3">
      <c r="A1" t="str">
        <f>Ergebnisse!$B$50</f>
        <v>L-Äpfelsäure</v>
      </c>
      <c r="B1">
        <v>4</v>
      </c>
      <c r="C1">
        <f>MAX($A$3:$A$6)-1</f>
        <v>3</v>
      </c>
    </row>
    <row r="2" spans="1:3">
      <c r="B2" t="s">
        <v>5</v>
      </c>
      <c r="C2" t="s">
        <v>6</v>
      </c>
    </row>
    <row r="3" spans="1:3">
      <c r="A3" s="1">
        <v>1</v>
      </c>
      <c r="B3" s="34" t="s">
        <v>94</v>
      </c>
      <c r="C3" t="s">
        <v>92</v>
      </c>
    </row>
    <row r="4" spans="1:3">
      <c r="A4" s="1">
        <v>2</v>
      </c>
      <c r="B4" t="s">
        <v>93</v>
      </c>
      <c r="C4" s="74" t="s">
        <v>235</v>
      </c>
    </row>
    <row r="5" spans="1:3">
      <c r="A5">
        <v>3</v>
      </c>
      <c r="B5" t="s">
        <v>112</v>
      </c>
      <c r="C5" t="s">
        <v>11</v>
      </c>
    </row>
    <row r="6" spans="1:3">
      <c r="A6">
        <v>4</v>
      </c>
      <c r="C6" t="s">
        <v>11</v>
      </c>
    </row>
    <row r="8" spans="1:3">
      <c r="A8" s="1"/>
      <c r="B8" s="34"/>
    </row>
    <row r="9" spans="1:3">
      <c r="A9" s="1"/>
      <c r="C9" s="7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9"/>
  <dimension ref="A1:C21"/>
  <sheetViews>
    <sheetView workbookViewId="0">
      <selection activeCell="C1" sqref="C1"/>
    </sheetView>
  </sheetViews>
  <sheetFormatPr baseColWidth="10" defaultRowHeight="12.75"/>
  <cols>
    <col min="1" max="1" width="18.42578125" bestFit="1" customWidth="1"/>
    <col min="2" max="2" width="15" bestFit="1" customWidth="1"/>
    <col min="3" max="3" width="53.42578125" bestFit="1" customWidth="1"/>
  </cols>
  <sheetData>
    <row r="1" spans="1:3">
      <c r="A1" t="str">
        <f>Ergebnisse!$B$52</f>
        <v>Milchsäure, gesamt</v>
      </c>
      <c r="B1">
        <v>9</v>
      </c>
      <c r="C1">
        <f>MAX($A$3:$A$11)-1</f>
        <v>8</v>
      </c>
    </row>
    <row r="2" spans="1:3">
      <c r="B2" t="s">
        <v>5</v>
      </c>
      <c r="C2" t="s">
        <v>6</v>
      </c>
    </row>
    <row r="3" spans="1:3">
      <c r="A3" s="1">
        <v>1</v>
      </c>
      <c r="B3" s="7" t="s">
        <v>68</v>
      </c>
      <c r="C3" s="7" t="s">
        <v>73</v>
      </c>
    </row>
    <row r="4" spans="1:3">
      <c r="A4" s="1">
        <v>2</v>
      </c>
      <c r="B4" s="7" t="s">
        <v>90</v>
      </c>
      <c r="C4" s="79" t="s">
        <v>376</v>
      </c>
    </row>
    <row r="5" spans="1:3">
      <c r="A5" s="1">
        <v>3</v>
      </c>
      <c r="B5" s="7" t="s">
        <v>89</v>
      </c>
      <c r="C5" s="79" t="s">
        <v>377</v>
      </c>
    </row>
    <row r="6" spans="1:3">
      <c r="A6" s="1">
        <v>4</v>
      </c>
      <c r="B6" s="7" t="s">
        <v>27</v>
      </c>
      <c r="C6" s="7" t="s">
        <v>69</v>
      </c>
    </row>
    <row r="7" spans="1:3" ht="14.25">
      <c r="A7" s="1">
        <v>5</v>
      </c>
      <c r="B7" s="66" t="s">
        <v>217</v>
      </c>
      <c r="C7" s="66" t="s">
        <v>295</v>
      </c>
    </row>
    <row r="8" spans="1:3">
      <c r="A8" s="1">
        <v>6</v>
      </c>
      <c r="B8" s="34" t="s">
        <v>130</v>
      </c>
      <c r="C8" s="34" t="s">
        <v>246</v>
      </c>
    </row>
    <row r="9" spans="1:3">
      <c r="A9" s="1">
        <v>7</v>
      </c>
      <c r="B9" s="7" t="s">
        <v>72</v>
      </c>
      <c r="C9" s="7" t="s">
        <v>375</v>
      </c>
    </row>
    <row r="10" spans="1:3">
      <c r="A10" s="1">
        <v>8</v>
      </c>
      <c r="B10" s="7" t="s">
        <v>112</v>
      </c>
      <c r="C10" t="s">
        <v>11</v>
      </c>
    </row>
    <row r="11" spans="1:3">
      <c r="A11" s="1">
        <v>9</v>
      </c>
      <c r="B11" s="7" t="s">
        <v>11</v>
      </c>
      <c r="C11" s="7" t="s">
        <v>11</v>
      </c>
    </row>
    <row r="13" spans="1:3">
      <c r="A13" s="1"/>
      <c r="B13" s="7"/>
      <c r="C13" s="7"/>
    </row>
    <row r="14" spans="1:3">
      <c r="A14" s="1"/>
      <c r="B14" s="7"/>
      <c r="C14" s="79"/>
    </row>
    <row r="15" spans="1:3">
      <c r="A15" s="1"/>
      <c r="B15" s="7"/>
      <c r="C15" s="79"/>
    </row>
    <row r="16" spans="1:3">
      <c r="A16" s="1"/>
      <c r="B16" s="7"/>
      <c r="C16" s="7"/>
    </row>
    <row r="17" spans="1:3">
      <c r="A17" s="1"/>
      <c r="B17" s="66"/>
      <c r="C17" s="66"/>
    </row>
    <row r="18" spans="1:3">
      <c r="A18" s="1"/>
      <c r="B18" s="34"/>
      <c r="C18" s="34"/>
    </row>
    <row r="19" spans="1:3">
      <c r="A19" s="1"/>
      <c r="B19" s="7"/>
      <c r="C19" s="7"/>
    </row>
    <row r="20" spans="1:3">
      <c r="A20" s="1"/>
      <c r="B20" s="7"/>
    </row>
    <row r="21" spans="1:3">
      <c r="A21" s="1"/>
      <c r="B21" s="7"/>
      <c r="C21" s="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0"/>
  <dimension ref="A1:C9"/>
  <sheetViews>
    <sheetView workbookViewId="0">
      <selection activeCell="C1" sqref="C1"/>
    </sheetView>
  </sheetViews>
  <sheetFormatPr baseColWidth="10" defaultRowHeight="12.75"/>
  <cols>
    <col min="2" max="2" width="14.140625" bestFit="1" customWidth="1"/>
    <col min="3" max="3" width="33.5703125" bestFit="1" customWidth="1"/>
  </cols>
  <sheetData>
    <row r="1" spans="1:3">
      <c r="A1" t="str">
        <f>Ergebnisse!$B$54</f>
        <v>L-Milchsäure</v>
      </c>
      <c r="B1">
        <v>4</v>
      </c>
      <c r="C1">
        <f>MAX($A$3:$A$6)-1</f>
        <v>3</v>
      </c>
    </row>
    <row r="2" spans="1:3">
      <c r="B2" t="s">
        <v>5</v>
      </c>
      <c r="C2" t="s">
        <v>6</v>
      </c>
    </row>
    <row r="3" spans="1:3">
      <c r="A3" s="1">
        <v>1</v>
      </c>
      <c r="B3" t="s">
        <v>94</v>
      </c>
      <c r="C3" s="74" t="s">
        <v>92</v>
      </c>
    </row>
    <row r="4" spans="1:3">
      <c r="A4" s="1">
        <v>2</v>
      </c>
      <c r="B4" t="s">
        <v>93</v>
      </c>
      <c r="C4" s="74" t="s">
        <v>235</v>
      </c>
    </row>
    <row r="5" spans="1:3">
      <c r="A5">
        <v>3</v>
      </c>
      <c r="B5" t="s">
        <v>112</v>
      </c>
      <c r="C5" t="s">
        <v>11</v>
      </c>
    </row>
    <row r="6" spans="1:3">
      <c r="A6">
        <v>4</v>
      </c>
      <c r="C6" t="s">
        <v>11</v>
      </c>
    </row>
    <row r="8" spans="1:3">
      <c r="A8" s="1"/>
      <c r="C8" s="74"/>
    </row>
    <row r="9" spans="1:3">
      <c r="A9" s="1"/>
      <c r="C9" s="7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1"/>
  <dimension ref="A1:C19"/>
  <sheetViews>
    <sheetView workbookViewId="0">
      <selection activeCell="C1" sqref="C1"/>
    </sheetView>
  </sheetViews>
  <sheetFormatPr baseColWidth="10" defaultRowHeight="12.75"/>
  <cols>
    <col min="1" max="1" width="12.42578125" bestFit="1" customWidth="1"/>
    <col min="2" max="2" width="15.28515625" bestFit="1" customWidth="1"/>
    <col min="3" max="3" width="43.42578125" bestFit="1" customWidth="1"/>
  </cols>
  <sheetData>
    <row r="1" spans="1:3">
      <c r="A1" t="str">
        <f>Ergebnisse!$B$56</f>
        <v>Citronensäure</v>
      </c>
      <c r="B1">
        <v>8</v>
      </c>
      <c r="C1">
        <f>MAX($A$3:$A$10)-1</f>
        <v>7</v>
      </c>
    </row>
    <row r="2" spans="1:3">
      <c r="B2" t="s">
        <v>5</v>
      </c>
      <c r="C2" t="s">
        <v>6</v>
      </c>
    </row>
    <row r="3" spans="1:3">
      <c r="A3" s="1">
        <v>1</v>
      </c>
      <c r="B3" s="7" t="s">
        <v>68</v>
      </c>
      <c r="C3" s="7" t="s">
        <v>378</v>
      </c>
    </row>
    <row r="4" spans="1:3">
      <c r="A4" s="1">
        <v>2</v>
      </c>
      <c r="B4" s="7" t="s">
        <v>90</v>
      </c>
      <c r="C4" s="7" t="s">
        <v>91</v>
      </c>
    </row>
    <row r="5" spans="1:3">
      <c r="A5" s="1">
        <v>3</v>
      </c>
      <c r="B5" s="7" t="s">
        <v>89</v>
      </c>
      <c r="C5" s="7" t="s">
        <v>229</v>
      </c>
    </row>
    <row r="6" spans="1:3">
      <c r="A6" s="1">
        <v>4</v>
      </c>
      <c r="B6" s="7" t="s">
        <v>27</v>
      </c>
      <c r="C6" s="7" t="s">
        <v>69</v>
      </c>
    </row>
    <row r="7" spans="1:3">
      <c r="A7" s="1">
        <v>5</v>
      </c>
      <c r="B7" s="7" t="s">
        <v>130</v>
      </c>
      <c r="C7" s="79" t="s">
        <v>131</v>
      </c>
    </row>
    <row r="8" spans="1:3" ht="14.25">
      <c r="A8" s="1">
        <v>6</v>
      </c>
      <c r="B8" s="7" t="s">
        <v>217</v>
      </c>
      <c r="C8" s="7" t="s">
        <v>295</v>
      </c>
    </row>
    <row r="9" spans="1:3">
      <c r="A9" s="1">
        <v>7</v>
      </c>
      <c r="B9" s="7" t="s">
        <v>112</v>
      </c>
      <c r="C9" s="7" t="s">
        <v>330</v>
      </c>
    </row>
    <row r="10" spans="1:3">
      <c r="A10" s="1">
        <v>8</v>
      </c>
      <c r="C10" s="7" t="s">
        <v>330</v>
      </c>
    </row>
    <row r="11" spans="1:3">
      <c r="A11" s="58"/>
    </row>
    <row r="12" spans="1:3">
      <c r="A12" s="1"/>
      <c r="B12" s="7"/>
      <c r="C12" s="7"/>
    </row>
    <row r="13" spans="1:3">
      <c r="A13" s="1"/>
      <c r="B13" s="7"/>
      <c r="C13" s="7"/>
    </row>
    <row r="14" spans="1:3">
      <c r="A14" s="1"/>
      <c r="B14" s="7"/>
      <c r="C14" s="7"/>
    </row>
    <row r="15" spans="1:3">
      <c r="A15" s="1"/>
      <c r="B15" s="7"/>
      <c r="C15" s="7"/>
    </row>
    <row r="16" spans="1:3">
      <c r="A16" s="1"/>
      <c r="B16" s="7"/>
      <c r="C16" s="79"/>
    </row>
    <row r="17" spans="1:3">
      <c r="A17" s="1"/>
      <c r="B17" s="7"/>
      <c r="C17" s="7"/>
    </row>
    <row r="18" spans="1:3">
      <c r="A18" s="1"/>
      <c r="B18" s="7"/>
    </row>
    <row r="19" spans="1:3">
      <c r="A19" s="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9"/>
  <sheetViews>
    <sheetView workbookViewId="0">
      <selection activeCell="C1" sqref="C1"/>
    </sheetView>
  </sheetViews>
  <sheetFormatPr baseColWidth="10" defaultRowHeight="12.75"/>
  <cols>
    <col min="2" max="2" width="14.140625" bestFit="1" customWidth="1"/>
    <col min="3" max="3" width="79.5703125" bestFit="1" customWidth="1"/>
  </cols>
  <sheetData>
    <row r="1" spans="1:3">
      <c r="A1" t="str">
        <f>Ergebnisse!$B$58</f>
        <v>Sorbinsäure</v>
      </c>
      <c r="B1">
        <v>8</v>
      </c>
      <c r="C1">
        <f>MAX($A$3:$A$10)-1</f>
        <v>7</v>
      </c>
    </row>
    <row r="2" spans="1:3">
      <c r="B2" t="s">
        <v>5</v>
      </c>
      <c r="C2" t="s">
        <v>6</v>
      </c>
    </row>
    <row r="3" spans="1:3">
      <c r="A3">
        <v>1</v>
      </c>
      <c r="B3" s="34" t="s">
        <v>224</v>
      </c>
      <c r="C3" s="34" t="s">
        <v>231</v>
      </c>
    </row>
    <row r="4" spans="1:3">
      <c r="A4">
        <v>2</v>
      </c>
      <c r="B4" s="34" t="s">
        <v>225</v>
      </c>
      <c r="C4" s="34" t="s">
        <v>232</v>
      </c>
    </row>
    <row r="5" spans="1:3">
      <c r="A5">
        <v>3</v>
      </c>
      <c r="B5" s="34" t="s">
        <v>226</v>
      </c>
      <c r="C5" s="34" t="s">
        <v>233</v>
      </c>
    </row>
    <row r="6" spans="1:3">
      <c r="A6">
        <v>4</v>
      </c>
      <c r="B6" s="34" t="s">
        <v>227</v>
      </c>
      <c r="C6" t="s">
        <v>222</v>
      </c>
    </row>
    <row r="7" spans="1:3">
      <c r="A7">
        <v>5</v>
      </c>
      <c r="B7" s="34" t="s">
        <v>228</v>
      </c>
      <c r="C7" t="s">
        <v>223</v>
      </c>
    </row>
    <row r="8" spans="1:3" ht="14.25">
      <c r="A8">
        <v>6</v>
      </c>
      <c r="B8" s="62" t="s">
        <v>217</v>
      </c>
      <c r="C8" s="62" t="s">
        <v>303</v>
      </c>
    </row>
    <row r="9" spans="1:3">
      <c r="A9">
        <v>7</v>
      </c>
      <c r="B9" s="34" t="s">
        <v>112</v>
      </c>
      <c r="C9" s="34"/>
    </row>
    <row r="10" spans="1:3">
      <c r="A10">
        <v>8</v>
      </c>
      <c r="C10" s="34"/>
    </row>
    <row r="15" spans="1:3">
      <c r="C15" s="61" t="s">
        <v>236</v>
      </c>
    </row>
    <row r="17" spans="1:11">
      <c r="A17" s="1"/>
      <c r="B17" s="7"/>
      <c r="C17" s="7"/>
    </row>
    <row r="18" spans="1:11" ht="15.75">
      <c r="A18" s="1"/>
      <c r="B18" s="84"/>
      <c r="C18" s="85"/>
      <c r="D18" s="86"/>
      <c r="E18" s="87"/>
      <c r="F18" s="88"/>
      <c r="G18" s="87"/>
      <c r="H18" s="87"/>
      <c r="I18" s="87"/>
      <c r="J18" s="87"/>
      <c r="K18" s="87"/>
    </row>
    <row r="19" spans="1:11" ht="15.75">
      <c r="A19" s="1"/>
      <c r="B19" s="84"/>
      <c r="C19" s="85"/>
      <c r="D19" s="86"/>
      <c r="E19" s="87"/>
      <c r="F19" s="88"/>
      <c r="G19" s="87"/>
      <c r="H19" s="87"/>
      <c r="I19" s="87"/>
      <c r="J19" s="87"/>
      <c r="K19" s="87"/>
    </row>
    <row r="20" spans="1:11" ht="15.75">
      <c r="A20" s="1"/>
      <c r="B20" s="84"/>
      <c r="C20" s="85"/>
      <c r="D20" s="86"/>
      <c r="E20" s="87"/>
      <c r="F20" s="89"/>
      <c r="G20" s="87"/>
      <c r="H20" s="90"/>
      <c r="I20" s="87"/>
      <c r="J20" s="87"/>
      <c r="K20" s="87"/>
    </row>
    <row r="21" spans="1:11" ht="15.75">
      <c r="A21" s="1"/>
      <c r="B21" s="84"/>
      <c r="C21" s="85"/>
      <c r="D21" s="86"/>
      <c r="E21" s="87"/>
      <c r="F21" s="89"/>
      <c r="G21" s="87"/>
      <c r="H21" s="90"/>
      <c r="I21" s="87"/>
      <c r="J21" s="87"/>
      <c r="K21" s="87"/>
    </row>
    <row r="22" spans="1:11" ht="15.75">
      <c r="A22" s="1"/>
      <c r="B22" s="84"/>
      <c r="C22" s="91"/>
      <c r="D22" s="87"/>
      <c r="E22" s="87"/>
      <c r="F22" s="89"/>
      <c r="G22" s="87"/>
      <c r="H22" s="90"/>
      <c r="I22" s="87"/>
      <c r="J22" s="87"/>
      <c r="K22" s="87"/>
    </row>
    <row r="23" spans="1:11" ht="15.75">
      <c r="A23" s="1"/>
      <c r="B23" s="84"/>
      <c r="C23" s="85"/>
      <c r="D23" s="86"/>
      <c r="E23" s="87"/>
      <c r="F23" s="88"/>
      <c r="G23" s="87"/>
      <c r="H23" s="87"/>
      <c r="I23" s="87"/>
      <c r="J23" s="87"/>
      <c r="K23" s="87"/>
    </row>
    <row r="24" spans="1:11" ht="15.75">
      <c r="A24" s="1"/>
      <c r="B24" s="84"/>
      <c r="C24" s="85"/>
      <c r="D24" s="86"/>
      <c r="E24" s="87"/>
      <c r="F24" s="88"/>
      <c r="G24" s="87"/>
      <c r="H24" s="87"/>
      <c r="I24" s="87"/>
      <c r="J24" s="87"/>
      <c r="K24" s="87"/>
    </row>
    <row r="25" spans="1:11" ht="15.75">
      <c r="B25" s="84"/>
      <c r="C25" s="85"/>
      <c r="D25" s="86"/>
      <c r="E25" s="87"/>
      <c r="F25" s="88"/>
      <c r="G25" s="87"/>
      <c r="H25" s="87"/>
      <c r="I25" s="87"/>
      <c r="J25" s="87"/>
      <c r="K25" s="87"/>
    </row>
    <row r="26" spans="1:11" ht="15.75">
      <c r="B26" s="84"/>
      <c r="C26" s="85"/>
      <c r="D26" s="86"/>
      <c r="E26" s="87"/>
      <c r="F26" s="88"/>
      <c r="G26" s="87"/>
      <c r="H26" s="87"/>
      <c r="I26" s="87"/>
      <c r="J26" s="87"/>
      <c r="K26" s="87"/>
    </row>
    <row r="27" spans="1:11" ht="15.75">
      <c r="B27" s="84"/>
      <c r="C27" s="88"/>
      <c r="D27" s="86"/>
      <c r="E27" s="87"/>
      <c r="F27" s="88"/>
      <c r="G27" s="87"/>
      <c r="H27" s="87"/>
      <c r="I27" s="87"/>
      <c r="J27" s="87"/>
      <c r="K27" s="87"/>
    </row>
    <row r="28" spans="1:11" ht="15.75">
      <c r="B28" s="84"/>
      <c r="C28" s="85"/>
      <c r="D28" s="85"/>
      <c r="E28" s="87"/>
      <c r="F28" s="88"/>
      <c r="G28" s="87"/>
      <c r="H28" s="87"/>
      <c r="I28" s="87"/>
      <c r="J28" s="87"/>
      <c r="K28" s="87"/>
    </row>
    <row r="29" spans="1:11" ht="15.75">
      <c r="B29" s="84"/>
      <c r="C29" s="87"/>
      <c r="D29" s="87"/>
      <c r="E29" s="87"/>
      <c r="F29" s="87"/>
      <c r="G29" s="87"/>
      <c r="H29" s="87"/>
      <c r="I29" s="87"/>
      <c r="J29" s="87"/>
      <c r="K29" s="87"/>
    </row>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60"/>
  <sheetViews>
    <sheetView topLeftCell="A4" workbookViewId="0">
      <selection activeCell="C1" sqref="C1"/>
    </sheetView>
  </sheetViews>
  <sheetFormatPr baseColWidth="10" defaultRowHeight="12.75"/>
  <cols>
    <col min="1" max="1" width="19.42578125" bestFit="1" customWidth="1"/>
    <col min="2" max="2" width="15" bestFit="1" customWidth="1"/>
    <col min="3" max="3" width="36.28515625" bestFit="1" customWidth="1"/>
  </cols>
  <sheetData>
    <row r="1" spans="1:3">
      <c r="A1" t="str">
        <f>Ergebnisse!$B$60</f>
        <v>Acetat (als Essigsäure)</v>
      </c>
      <c r="B1">
        <v>8</v>
      </c>
      <c r="C1">
        <f>MAX($A$3:$A$10)-1</f>
        <v>7</v>
      </c>
    </row>
    <row r="2" spans="1:3">
      <c r="B2" t="s">
        <v>5</v>
      </c>
      <c r="C2" t="s">
        <v>6</v>
      </c>
    </row>
    <row r="3" spans="1:3">
      <c r="A3" s="1">
        <v>1</v>
      </c>
      <c r="B3" s="7" t="s">
        <v>68</v>
      </c>
      <c r="C3" s="7" t="s">
        <v>73</v>
      </c>
    </row>
    <row r="4" spans="1:3">
      <c r="A4" s="1">
        <v>2</v>
      </c>
      <c r="B4" s="7" t="s">
        <v>90</v>
      </c>
      <c r="C4" s="79" t="s">
        <v>379</v>
      </c>
    </row>
    <row r="5" spans="1:3">
      <c r="A5" s="1">
        <v>3</v>
      </c>
      <c r="B5" s="7" t="s">
        <v>89</v>
      </c>
      <c r="C5" s="7" t="s">
        <v>380</v>
      </c>
    </row>
    <row r="6" spans="1:3">
      <c r="A6" s="1">
        <v>4</v>
      </c>
      <c r="B6" s="7" t="s">
        <v>27</v>
      </c>
      <c r="C6" s="7" t="s">
        <v>69</v>
      </c>
    </row>
    <row r="7" spans="1:3" ht="14.25">
      <c r="A7" s="1">
        <v>5</v>
      </c>
      <c r="B7" s="66" t="s">
        <v>217</v>
      </c>
      <c r="C7" s="66" t="s">
        <v>295</v>
      </c>
    </row>
    <row r="8" spans="1:3">
      <c r="A8" s="1">
        <v>6</v>
      </c>
      <c r="B8" s="34" t="s">
        <v>130</v>
      </c>
      <c r="C8" s="34" t="s">
        <v>246</v>
      </c>
    </row>
    <row r="9" spans="1:3">
      <c r="A9" s="1">
        <v>7</v>
      </c>
      <c r="B9" s="7" t="s">
        <v>112</v>
      </c>
      <c r="C9" s="34" t="s">
        <v>11</v>
      </c>
    </row>
    <row r="10" spans="1:3">
      <c r="A10" s="1">
        <v>8</v>
      </c>
      <c r="C10" s="34" t="s">
        <v>11</v>
      </c>
    </row>
    <row r="11" spans="1:3">
      <c r="A11" s="58"/>
    </row>
    <row r="12" spans="1:3">
      <c r="A12" s="1"/>
      <c r="B12" s="7"/>
      <c r="C12" s="7"/>
    </row>
    <row r="13" spans="1:3">
      <c r="A13" s="1"/>
      <c r="B13" s="7"/>
      <c r="C13" s="79"/>
    </row>
    <row r="14" spans="1:3">
      <c r="A14" s="1"/>
      <c r="B14" s="7"/>
      <c r="C14" s="7"/>
    </row>
    <row r="15" spans="1:3">
      <c r="A15" s="1"/>
      <c r="B15" s="7"/>
      <c r="C15" s="7"/>
    </row>
    <row r="16" spans="1:3">
      <c r="A16" s="1"/>
      <c r="B16" s="66"/>
      <c r="C16" s="66"/>
    </row>
    <row r="17" spans="1:3">
      <c r="A17" s="1"/>
      <c r="B17" s="34"/>
      <c r="C17" s="34"/>
    </row>
    <row r="18" spans="1:3">
      <c r="A18" s="1"/>
      <c r="B18" s="7"/>
      <c r="C18" s="34"/>
    </row>
    <row r="19" spans="1:3">
      <c r="A19" s="1"/>
      <c r="C19" s="34"/>
    </row>
    <row r="60" spans="2:2">
      <c r="B60">
        <v>8</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zoomScaleNormal="100" workbookViewId="0">
      <selection activeCell="A8" sqref="A8"/>
    </sheetView>
  </sheetViews>
  <sheetFormatPr baseColWidth="10" defaultRowHeight="12.75"/>
  <cols>
    <col min="1" max="1" width="96.28515625" customWidth="1"/>
  </cols>
  <sheetData>
    <row r="1" spans="1:1" ht="15">
      <c r="A1" s="77" t="s">
        <v>400</v>
      </c>
    </row>
    <row r="2" spans="1:1" ht="15.75">
      <c r="A2" s="33"/>
    </row>
    <row r="3" spans="1:1" ht="66" customHeight="1">
      <c r="A3" s="92" t="s">
        <v>438</v>
      </c>
    </row>
    <row r="4" spans="1:1" ht="33.950000000000003" customHeight="1">
      <c r="A4" s="93" t="s">
        <v>486</v>
      </c>
    </row>
  </sheetData>
  <sheetProtection algorithmName="SHA-512" hashValue="xqmtwLTI6h4sQ+afRYnQjiTUtx864LEvwr8SAocX6mYliI15Z2O4DNcUScxio6EBXI/yfsa2209uwSemeWFzrQ==" saltValue="hE2tS4Kw/sG74iaXiJn2Bg==" spinCount="100000" sheet="1" objects="1" scenarios="1"/>
  <phoneticPr fontId="0" type="noConversion"/>
  <pageMargins left="0.78740157480314965" right="0.78740157480314965" top="0.70866141732283472" bottom="0.70866141732283472" header="0.31496062992125984" footer="0.31496062992125984"/>
  <pageSetup paperSize="9" scale="98" orientation="portrait" r:id="rId1"/>
  <headerFooter alignWithMargins="0">
    <oddHeader>&amp;LDeutsche Weinanalytiker e.V.&amp;RLaborvergleichsuntersuchung 2025</oddHeader>
    <oddFooter>&amp;CSeite &amp;P von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2"/>
  <dimension ref="A1:C47"/>
  <sheetViews>
    <sheetView workbookViewId="0">
      <selection activeCell="C1" sqref="C1"/>
    </sheetView>
  </sheetViews>
  <sheetFormatPr baseColWidth="10" defaultRowHeight="12.75"/>
  <cols>
    <col min="1" max="1" width="29.42578125" bestFit="1" customWidth="1"/>
    <col min="2" max="2" width="20.140625" bestFit="1" customWidth="1"/>
    <col min="3" max="3" width="79.7109375" customWidth="1"/>
  </cols>
  <sheetData>
    <row r="1" spans="1:3">
      <c r="A1" t="str">
        <f>Ergebnisse!$B$62</f>
        <v>Flüchtige Säure</v>
      </c>
      <c r="B1">
        <v>20</v>
      </c>
      <c r="C1">
        <f>MAX($A$3:$A$22)-1</f>
        <v>19</v>
      </c>
    </row>
    <row r="2" spans="1:3">
      <c r="B2" t="s">
        <v>5</v>
      </c>
      <c r="C2" t="s">
        <v>6</v>
      </c>
    </row>
    <row r="3" spans="1:3" ht="15.75">
      <c r="A3" s="1">
        <v>1</v>
      </c>
      <c r="B3" s="7" t="s">
        <v>87</v>
      </c>
      <c r="C3" s="7" t="s">
        <v>381</v>
      </c>
    </row>
    <row r="4" spans="1:3" ht="15.75">
      <c r="A4" s="1">
        <v>2</v>
      </c>
      <c r="B4" s="7" t="s">
        <v>88</v>
      </c>
      <c r="C4" s="82" t="s">
        <v>382</v>
      </c>
    </row>
    <row r="5" spans="1:3" ht="15.75">
      <c r="A5" s="1">
        <v>3</v>
      </c>
      <c r="B5" s="7" t="s">
        <v>81</v>
      </c>
      <c r="C5" s="82" t="s">
        <v>383</v>
      </c>
    </row>
    <row r="6" spans="1:3" ht="15.75">
      <c r="A6" s="1">
        <v>4</v>
      </c>
      <c r="B6" s="7" t="s">
        <v>82</v>
      </c>
      <c r="C6" s="7" t="s">
        <v>384</v>
      </c>
    </row>
    <row r="7" spans="1:3" ht="15.75">
      <c r="A7" s="1">
        <v>5</v>
      </c>
      <c r="B7" s="7" t="s">
        <v>385</v>
      </c>
      <c r="C7" s="82" t="s">
        <v>386</v>
      </c>
    </row>
    <row r="8" spans="1:3" ht="15.75">
      <c r="A8" s="1">
        <v>6</v>
      </c>
      <c r="B8" s="7" t="s">
        <v>83</v>
      </c>
      <c r="C8" s="82" t="s">
        <v>387</v>
      </c>
    </row>
    <row r="9" spans="1:3" ht="15.75">
      <c r="A9" s="1">
        <v>7</v>
      </c>
      <c r="B9" s="7" t="s">
        <v>84</v>
      </c>
      <c r="C9" s="7" t="s">
        <v>388</v>
      </c>
    </row>
    <row r="10" spans="1:3" ht="15.75">
      <c r="A10" s="1">
        <v>8</v>
      </c>
      <c r="B10" s="7" t="s">
        <v>85</v>
      </c>
      <c r="C10" s="82" t="s">
        <v>389</v>
      </c>
    </row>
    <row r="11" spans="1:3" ht="15.75">
      <c r="A11" s="1">
        <v>9</v>
      </c>
      <c r="B11" s="7" t="s">
        <v>86</v>
      </c>
      <c r="C11" s="82" t="s">
        <v>390</v>
      </c>
    </row>
    <row r="12" spans="1:3" ht="15.75">
      <c r="A12" s="1">
        <v>10</v>
      </c>
      <c r="B12" s="7" t="s">
        <v>247</v>
      </c>
      <c r="C12" s="82" t="s">
        <v>248</v>
      </c>
    </row>
    <row r="13" spans="1:3" ht="15.75">
      <c r="A13" s="1">
        <v>11</v>
      </c>
      <c r="B13" s="7" t="s">
        <v>249</v>
      </c>
      <c r="C13" s="82" t="s">
        <v>250</v>
      </c>
    </row>
    <row r="14" spans="1:3">
      <c r="A14" s="1">
        <v>12</v>
      </c>
      <c r="B14" s="7" t="s">
        <v>251</v>
      </c>
      <c r="C14" s="82" t="s">
        <v>391</v>
      </c>
    </row>
    <row r="15" spans="1:3" ht="15.75">
      <c r="A15" s="1">
        <v>13</v>
      </c>
      <c r="B15" s="7" t="s">
        <v>441</v>
      </c>
      <c r="C15" s="82" t="s">
        <v>442</v>
      </c>
    </row>
    <row r="16" spans="1:3" ht="15.75">
      <c r="A16" s="1">
        <v>14</v>
      </c>
      <c r="B16" s="7" t="s">
        <v>317</v>
      </c>
      <c r="C16" s="83" t="s">
        <v>392</v>
      </c>
    </row>
    <row r="17" spans="1:3" ht="15.75">
      <c r="A17" s="1">
        <v>15</v>
      </c>
      <c r="B17" s="7" t="s">
        <v>318</v>
      </c>
      <c r="C17" s="83" t="s">
        <v>393</v>
      </c>
    </row>
    <row r="18" spans="1:3" ht="15.75">
      <c r="A18" s="1">
        <v>16</v>
      </c>
      <c r="B18" s="67" t="s">
        <v>304</v>
      </c>
      <c r="C18" s="83" t="s">
        <v>394</v>
      </c>
    </row>
    <row r="19" spans="1:3">
      <c r="A19" s="1">
        <v>17</v>
      </c>
      <c r="B19" s="7" t="s">
        <v>27</v>
      </c>
      <c r="C19" s="7" t="s">
        <v>69</v>
      </c>
    </row>
    <row r="20" spans="1:3">
      <c r="A20" s="1">
        <v>18</v>
      </c>
      <c r="B20" s="7" t="s">
        <v>412</v>
      </c>
      <c r="C20" s="7" t="s">
        <v>413</v>
      </c>
    </row>
    <row r="21" spans="1:3">
      <c r="A21" s="1">
        <v>19</v>
      </c>
      <c r="B21" s="7" t="s">
        <v>112</v>
      </c>
      <c r="C21" s="34" t="s">
        <v>11</v>
      </c>
    </row>
    <row r="22" spans="1:3">
      <c r="A22" s="1">
        <v>20</v>
      </c>
      <c r="C22" s="67" t="s">
        <v>11</v>
      </c>
    </row>
    <row r="25" spans="1:3">
      <c r="A25" t="s">
        <v>142</v>
      </c>
      <c r="B25">
        <v>3</v>
      </c>
    </row>
    <row r="26" spans="1:3">
      <c r="A26">
        <v>1</v>
      </c>
      <c r="B26" t="s">
        <v>144</v>
      </c>
      <c r="C26" t="s">
        <v>439</v>
      </c>
    </row>
    <row r="27" spans="1:3">
      <c r="A27">
        <v>2</v>
      </c>
      <c r="B27" t="s">
        <v>145</v>
      </c>
      <c r="C27" t="s">
        <v>440</v>
      </c>
    </row>
    <row r="28" spans="1:3">
      <c r="A28">
        <v>3</v>
      </c>
      <c r="C28" t="s">
        <v>11</v>
      </c>
    </row>
    <row r="30" spans="1:3">
      <c r="A30" s="1"/>
      <c r="B30" s="7"/>
      <c r="C30" s="7"/>
    </row>
    <row r="31" spans="1:3">
      <c r="A31" s="1"/>
      <c r="B31" s="7"/>
      <c r="C31" s="82"/>
    </row>
    <row r="32" spans="1:3">
      <c r="A32" s="1"/>
      <c r="B32" s="7"/>
      <c r="C32" s="82"/>
    </row>
    <row r="33" spans="1:3">
      <c r="A33" s="1"/>
      <c r="B33" s="7"/>
      <c r="C33" s="7"/>
    </row>
    <row r="34" spans="1:3">
      <c r="A34" s="1"/>
      <c r="B34" s="7"/>
      <c r="C34" s="82"/>
    </row>
    <row r="35" spans="1:3">
      <c r="A35" s="1"/>
      <c r="B35" s="7"/>
      <c r="C35" s="82"/>
    </row>
    <row r="36" spans="1:3">
      <c r="A36" s="1"/>
      <c r="B36" s="7"/>
      <c r="C36" s="7"/>
    </row>
    <row r="37" spans="1:3">
      <c r="A37" s="1"/>
      <c r="B37" s="7"/>
      <c r="C37" s="82"/>
    </row>
    <row r="38" spans="1:3">
      <c r="A38" s="1"/>
      <c r="B38" s="7"/>
      <c r="C38" s="82"/>
    </row>
    <row r="39" spans="1:3">
      <c r="A39" s="1"/>
      <c r="B39" s="7"/>
      <c r="C39" s="82"/>
    </row>
    <row r="40" spans="1:3">
      <c r="A40" s="1"/>
      <c r="B40" s="7"/>
      <c r="C40" s="82"/>
    </row>
    <row r="41" spans="1:3">
      <c r="A41" s="1"/>
      <c r="B41" s="7"/>
      <c r="C41" s="82"/>
    </row>
    <row r="42" spans="1:3">
      <c r="A42" s="1"/>
      <c r="B42" s="7"/>
      <c r="C42" s="83"/>
    </row>
    <row r="43" spans="1:3">
      <c r="A43" s="1"/>
      <c r="B43" s="7"/>
      <c r="C43" s="83"/>
    </row>
    <row r="44" spans="1:3">
      <c r="A44" s="1"/>
      <c r="B44" s="67"/>
      <c r="C44" s="83"/>
    </row>
    <row r="45" spans="1:3">
      <c r="A45" s="1"/>
      <c r="B45" s="7"/>
      <c r="C45" s="7"/>
    </row>
    <row r="46" spans="1:3">
      <c r="A46" s="1"/>
      <c r="B46" s="7"/>
      <c r="C46" s="34"/>
    </row>
    <row r="47" spans="1:3">
      <c r="A47" s="1"/>
      <c r="C47" s="6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2"/>
  <sheetViews>
    <sheetView workbookViewId="0">
      <selection activeCell="C1" sqref="C1"/>
    </sheetView>
  </sheetViews>
  <sheetFormatPr baseColWidth="10" defaultRowHeight="12.75"/>
  <cols>
    <col min="1" max="1" width="16.85546875" bestFit="1" customWidth="1"/>
    <col min="2" max="2" width="24.42578125" customWidth="1"/>
    <col min="3" max="3" width="77.140625" bestFit="1" customWidth="1"/>
  </cols>
  <sheetData>
    <row r="1" spans="1:3">
      <c r="A1" t="str">
        <f>Ergebnisse!$B$70</f>
        <v>Fumarsäure</v>
      </c>
      <c r="B1">
        <v>4</v>
      </c>
      <c r="C1">
        <f>MAX($A$3:$A$6)-1</f>
        <v>3</v>
      </c>
    </row>
    <row r="2" spans="1:3">
      <c r="B2" t="s">
        <v>5</v>
      </c>
      <c r="C2" t="s">
        <v>6</v>
      </c>
    </row>
    <row r="3" spans="1:3">
      <c r="A3">
        <v>1</v>
      </c>
      <c r="B3" t="s">
        <v>68</v>
      </c>
      <c r="C3" s="34" t="s">
        <v>73</v>
      </c>
    </row>
    <row r="4" spans="1:3" ht="14.25">
      <c r="A4">
        <v>2</v>
      </c>
      <c r="B4" s="62" t="s">
        <v>217</v>
      </c>
      <c r="C4" s="62" t="s">
        <v>291</v>
      </c>
    </row>
    <row r="5" spans="1:3">
      <c r="A5">
        <v>3</v>
      </c>
      <c r="B5" s="34" t="s">
        <v>112</v>
      </c>
      <c r="C5" s="34" t="s">
        <v>11</v>
      </c>
    </row>
    <row r="6" spans="1:3">
      <c r="A6">
        <v>4</v>
      </c>
    </row>
    <row r="8" spans="1:3">
      <c r="B8" s="61"/>
    </row>
    <row r="9" spans="1:3">
      <c r="B9" s="34"/>
    </row>
    <row r="10" spans="1:3">
      <c r="A10" s="61"/>
      <c r="B10" s="61"/>
      <c r="C10" s="61"/>
    </row>
    <row r="11" spans="1:3">
      <c r="B11" s="61" t="s">
        <v>462</v>
      </c>
    </row>
    <row r="12" spans="1:3">
      <c r="C12" s="51"/>
    </row>
  </sheetData>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2"/>
  <sheetViews>
    <sheetView workbookViewId="0">
      <selection activeCell="C1" sqref="C1"/>
    </sheetView>
  </sheetViews>
  <sheetFormatPr baseColWidth="10" defaultRowHeight="12.75"/>
  <cols>
    <col min="1" max="1" width="24.28515625" style="50" bestFit="1" customWidth="1"/>
    <col min="2" max="2" width="23.5703125" style="50" customWidth="1"/>
    <col min="3" max="3" width="77.7109375" style="50" customWidth="1"/>
    <col min="4" max="16384" width="11.42578125" style="50"/>
  </cols>
  <sheetData>
    <row r="1" spans="1:6">
      <c r="A1" s="50" t="str">
        <f>Ergebnisse!$B$72</f>
        <v>(Kohlensäure)Überdruck</v>
      </c>
      <c r="B1" s="50">
        <v>8</v>
      </c>
      <c r="C1" s="50">
        <f>MAX($A$3:$A$10)-1</f>
        <v>7</v>
      </c>
    </row>
    <row r="2" spans="1:6">
      <c r="B2" s="50" t="s">
        <v>5</v>
      </c>
      <c r="C2" s="50" t="s">
        <v>6</v>
      </c>
    </row>
    <row r="3" spans="1:6">
      <c r="A3" s="50">
        <v>1</v>
      </c>
      <c r="B3" s="50" t="s">
        <v>211</v>
      </c>
      <c r="C3" s="50" t="s">
        <v>415</v>
      </c>
    </row>
    <row r="4" spans="1:6">
      <c r="A4" s="50">
        <v>2</v>
      </c>
      <c r="B4" s="50" t="s">
        <v>212</v>
      </c>
      <c r="C4" s="50" t="s">
        <v>416</v>
      </c>
    </row>
    <row r="5" spans="1:6">
      <c r="A5" s="50">
        <v>3</v>
      </c>
      <c r="B5" s="50" t="s">
        <v>306</v>
      </c>
      <c r="C5" s="50" t="s">
        <v>414</v>
      </c>
    </row>
    <row r="6" spans="1:6">
      <c r="A6" s="50">
        <v>4</v>
      </c>
      <c r="B6" s="50" t="s">
        <v>307</v>
      </c>
      <c r="C6" s="34" t="s">
        <v>444</v>
      </c>
    </row>
    <row r="7" spans="1:6">
      <c r="A7" s="50">
        <v>5</v>
      </c>
      <c r="B7" s="50" t="s">
        <v>189</v>
      </c>
      <c r="C7" s="50" t="s">
        <v>190</v>
      </c>
    </row>
    <row r="8" spans="1:6">
      <c r="A8" s="50">
        <v>6</v>
      </c>
      <c r="B8" s="50" t="s">
        <v>417</v>
      </c>
      <c r="C8" s="34" t="s">
        <v>272</v>
      </c>
    </row>
    <row r="9" spans="1:6">
      <c r="A9" s="50">
        <v>7</v>
      </c>
      <c r="B9" s="50" t="s">
        <v>112</v>
      </c>
      <c r="C9" s="50" t="s">
        <v>206</v>
      </c>
    </row>
    <row r="10" spans="1:6">
      <c r="A10" s="50">
        <v>8</v>
      </c>
      <c r="C10" s="50" t="s">
        <v>11</v>
      </c>
      <c r="E10" s="50" t="s">
        <v>191</v>
      </c>
      <c r="F10" s="51" t="s">
        <v>305</v>
      </c>
    </row>
    <row r="11" spans="1:6">
      <c r="E11" s="50" t="s">
        <v>192</v>
      </c>
    </row>
    <row r="12" spans="1:6">
      <c r="E12" s="50" t="s">
        <v>193</v>
      </c>
    </row>
    <row r="13" spans="1:6">
      <c r="E13" s="50" t="s">
        <v>194</v>
      </c>
    </row>
    <row r="14" spans="1:6">
      <c r="E14" s="51" t="s">
        <v>195</v>
      </c>
    </row>
    <row r="17" spans="1:3">
      <c r="C17" s="51" t="s">
        <v>196</v>
      </c>
    </row>
    <row r="21" spans="1:3">
      <c r="A21" s="52" t="str">
        <f>Ergebnisse!$B$79</f>
        <v>Temperaturkorrektur gemäß</v>
      </c>
      <c r="B21" s="53">
        <v>6</v>
      </c>
      <c r="C21" s="53">
        <f>MAX(A23:A28)-1</f>
        <v>5</v>
      </c>
    </row>
    <row r="22" spans="1:3">
      <c r="A22" s="52"/>
      <c r="B22" s="53" t="s">
        <v>197</v>
      </c>
      <c r="C22" s="53" t="s">
        <v>198</v>
      </c>
    </row>
    <row r="23" spans="1:3">
      <c r="A23" s="52">
        <v>1</v>
      </c>
      <c r="B23" s="34" t="s">
        <v>208</v>
      </c>
      <c r="C23" s="52" t="s">
        <v>199</v>
      </c>
    </row>
    <row r="24" spans="1:3">
      <c r="A24" s="52">
        <v>2</v>
      </c>
      <c r="B24" s="34" t="s">
        <v>200</v>
      </c>
      <c r="C24" s="52" t="s">
        <v>201</v>
      </c>
    </row>
    <row r="25" spans="1:3">
      <c r="A25" s="52">
        <v>3</v>
      </c>
      <c r="B25" s="34" t="s">
        <v>202</v>
      </c>
      <c r="C25" s="52" t="s">
        <v>203</v>
      </c>
    </row>
    <row r="26" spans="1:3">
      <c r="A26" s="52">
        <v>4</v>
      </c>
      <c r="B26" s="34" t="s">
        <v>207</v>
      </c>
      <c r="C26" s="52" t="s">
        <v>204</v>
      </c>
    </row>
    <row r="27" spans="1:3">
      <c r="A27" s="52">
        <v>5</v>
      </c>
      <c r="B27" s="34" t="s">
        <v>112</v>
      </c>
      <c r="C27" s="52" t="s">
        <v>205</v>
      </c>
    </row>
    <row r="28" spans="1:3">
      <c r="A28" s="52">
        <v>6</v>
      </c>
      <c r="B28"/>
      <c r="C28" t="s">
        <v>11</v>
      </c>
    </row>
    <row r="32" spans="1:3">
      <c r="C32" s="51" t="s">
        <v>196</v>
      </c>
    </row>
  </sheetData>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8" r:id="rId4" name="Drop Down 2">
              <controlPr locked="0" defaultSize="0" autoLine="0" autoPict="0">
                <anchor moveWithCells="1">
                  <from>
                    <xdr:col>1</xdr:col>
                    <xdr:colOff>209550</xdr:colOff>
                    <xdr:row>30</xdr:row>
                    <xdr:rowOff>142875</xdr:rowOff>
                  </from>
                  <to>
                    <xdr:col>1</xdr:col>
                    <xdr:colOff>1285875</xdr:colOff>
                    <xdr:row>32</xdr:row>
                    <xdr:rowOff>28575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10"/>
  <sheetViews>
    <sheetView workbookViewId="0">
      <selection activeCell="C1" sqref="C1"/>
    </sheetView>
  </sheetViews>
  <sheetFormatPr baseColWidth="10" defaultRowHeight="12.75"/>
  <cols>
    <col min="1" max="1" width="19" customWidth="1"/>
    <col min="2" max="2" width="16.7109375" bestFit="1" customWidth="1"/>
    <col min="3" max="3" width="75" bestFit="1" customWidth="1"/>
  </cols>
  <sheetData>
    <row r="1" spans="1:3">
      <c r="A1" s="34" t="str">
        <f>Ergebnisse!$B$81</f>
        <v>Farbwerte (bei 1 cm Schichtdicke)</v>
      </c>
      <c r="B1">
        <v>3</v>
      </c>
      <c r="C1">
        <f>MAX($A$3:$A$5)-1</f>
        <v>2</v>
      </c>
    </row>
    <row r="2" spans="1:3">
      <c r="B2" t="s">
        <v>5</v>
      </c>
      <c r="C2" t="s">
        <v>6</v>
      </c>
    </row>
    <row r="3" spans="1:3">
      <c r="A3">
        <v>1</v>
      </c>
      <c r="B3" s="34" t="s">
        <v>276</v>
      </c>
      <c r="C3" s="34" t="s">
        <v>277</v>
      </c>
    </row>
    <row r="4" spans="1:3">
      <c r="A4">
        <v>2</v>
      </c>
      <c r="B4" s="34" t="s">
        <v>112</v>
      </c>
      <c r="C4" s="34" t="s">
        <v>11</v>
      </c>
    </row>
    <row r="5" spans="1:3">
      <c r="A5">
        <v>3</v>
      </c>
      <c r="C5" s="34" t="s">
        <v>11</v>
      </c>
    </row>
    <row r="10" spans="1:3">
      <c r="C10" s="61" t="s">
        <v>308</v>
      </c>
    </row>
  </sheetData>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8" r:id="rId3" name="Drop Down 2">
              <controlPr locked="0" defaultSize="0" autoLine="0" autoPict="0">
                <anchor moveWithCells="1">
                  <from>
                    <xdr:col>1</xdr:col>
                    <xdr:colOff>9525</xdr:colOff>
                    <xdr:row>8</xdr:row>
                    <xdr:rowOff>152400</xdr:rowOff>
                  </from>
                  <to>
                    <xdr:col>1</xdr:col>
                    <xdr:colOff>1085850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5"/>
  <sheetViews>
    <sheetView workbookViewId="0">
      <selection activeCell="E9" sqref="E9"/>
    </sheetView>
  </sheetViews>
  <sheetFormatPr baseColWidth="10" defaultRowHeight="12.75"/>
  <cols>
    <col min="1" max="1" width="96.140625" customWidth="1"/>
  </cols>
  <sheetData>
    <row r="1" spans="1:2" ht="15">
      <c r="A1" s="78" t="s">
        <v>147</v>
      </c>
    </row>
    <row r="2" spans="1:2" ht="30" customHeight="1">
      <c r="A2" s="45" t="s">
        <v>179</v>
      </c>
      <c r="B2" s="44"/>
    </row>
    <row r="3" spans="1:2" ht="99.75">
      <c r="A3" s="46" t="s">
        <v>309</v>
      </c>
    </row>
    <row r="4" spans="1:2" ht="30" customHeight="1">
      <c r="A4" s="45" t="s">
        <v>148</v>
      </c>
    </row>
    <row r="5" spans="1:2" ht="22.5" customHeight="1">
      <c r="A5" s="43" t="s">
        <v>149</v>
      </c>
    </row>
    <row r="6" spans="1:2" ht="28.5">
      <c r="A6" s="46" t="s">
        <v>150</v>
      </c>
    </row>
    <row r="7" spans="1:2" ht="22.5" customHeight="1">
      <c r="A7" s="43" t="s">
        <v>404</v>
      </c>
    </row>
    <row r="8" spans="1:2" ht="28.5">
      <c r="A8" s="46" t="s">
        <v>151</v>
      </c>
    </row>
    <row r="9" spans="1:2" ht="42.75">
      <c r="A9" s="46" t="s">
        <v>152</v>
      </c>
    </row>
    <row r="10" spans="1:2" ht="71.25">
      <c r="A10" s="46" t="s">
        <v>153</v>
      </c>
    </row>
    <row r="11" spans="1:2" ht="28.5">
      <c r="A11" s="46" t="s">
        <v>154</v>
      </c>
    </row>
    <row r="12" spans="1:2" ht="42.75">
      <c r="A12" s="46" t="s">
        <v>310</v>
      </c>
    </row>
    <row r="13" spans="1:2" ht="22.5" customHeight="1">
      <c r="A13" s="43" t="s">
        <v>403</v>
      </c>
    </row>
    <row r="14" spans="1:2" ht="28.5">
      <c r="A14" s="46" t="s">
        <v>155</v>
      </c>
    </row>
    <row r="15" spans="1:2" ht="59.25">
      <c r="A15" s="20" t="s">
        <v>319</v>
      </c>
    </row>
    <row r="16" spans="1:2" ht="14.25">
      <c r="A16" s="46" t="s">
        <v>156</v>
      </c>
    </row>
    <row r="17" spans="1:2" ht="28.5">
      <c r="A17" s="46" t="s">
        <v>157</v>
      </c>
    </row>
    <row r="18" spans="1:2" ht="22.5" customHeight="1">
      <c r="A18" s="43" t="s">
        <v>158</v>
      </c>
    </row>
    <row r="19" spans="1:2" ht="47.25">
      <c r="A19" s="46" t="s">
        <v>286</v>
      </c>
    </row>
    <row r="20" spans="1:2" ht="14.25">
      <c r="A20" s="46" t="s">
        <v>287</v>
      </c>
    </row>
    <row r="21" spans="1:2" ht="15" customHeight="1">
      <c r="A21" s="46"/>
    </row>
    <row r="22" spans="1:2" ht="30" customHeight="1">
      <c r="A22" s="48" t="s">
        <v>180</v>
      </c>
    </row>
    <row r="23" spans="1:2" ht="22.5" customHeight="1">
      <c r="A23" s="45" t="s">
        <v>159</v>
      </c>
    </row>
    <row r="24" spans="1:2" ht="22.5" customHeight="1">
      <c r="A24" s="43" t="s">
        <v>160</v>
      </c>
    </row>
    <row r="25" spans="1:2" ht="58.5" customHeight="1">
      <c r="A25" s="46" t="s">
        <v>161</v>
      </c>
    </row>
    <row r="26" spans="1:2" ht="57.2" customHeight="1">
      <c r="A26" s="46" t="s">
        <v>320</v>
      </c>
      <c r="B26" s="34"/>
    </row>
    <row r="27" spans="1:2" ht="57">
      <c r="A27" s="46" t="s">
        <v>321</v>
      </c>
    </row>
    <row r="28" spans="1:2" ht="28.5">
      <c r="A28" s="46" t="s">
        <v>162</v>
      </c>
    </row>
    <row r="29" spans="1:2" ht="22.5" customHeight="1">
      <c r="A29" s="43" t="s">
        <v>311</v>
      </c>
    </row>
    <row r="30" spans="1:2" ht="30" customHeight="1">
      <c r="A30" s="46" t="s">
        <v>163</v>
      </c>
    </row>
    <row r="31" spans="1:2" ht="28.5">
      <c r="A31" s="46" t="s">
        <v>164</v>
      </c>
    </row>
    <row r="32" spans="1:2" ht="42.75">
      <c r="A32" s="46" t="s">
        <v>165</v>
      </c>
    </row>
    <row r="33" spans="1:1" ht="28.5">
      <c r="A33" s="46" t="s">
        <v>166</v>
      </c>
    </row>
    <row r="34" spans="1:1" ht="30" customHeight="1">
      <c r="A34" s="45" t="s">
        <v>167</v>
      </c>
    </row>
    <row r="35" spans="1:1" ht="30" customHeight="1">
      <c r="A35" s="45" t="s">
        <v>168</v>
      </c>
    </row>
    <row r="36" spans="1:1" ht="15">
      <c r="A36" s="47" t="s">
        <v>169</v>
      </c>
    </row>
    <row r="37" spans="1:1" ht="18.75">
      <c r="A37" s="47" t="s">
        <v>170</v>
      </c>
    </row>
    <row r="38" spans="1:1" ht="15">
      <c r="A38" s="47" t="s">
        <v>171</v>
      </c>
    </row>
    <row r="39" spans="1:1" ht="15">
      <c r="A39" s="47" t="s">
        <v>172</v>
      </c>
    </row>
    <row r="40" spans="1:1" ht="15">
      <c r="A40" s="47" t="s">
        <v>173</v>
      </c>
    </row>
    <row r="41" spans="1:1" ht="15">
      <c r="A41" s="47" t="s">
        <v>174</v>
      </c>
    </row>
    <row r="42" spans="1:1" ht="15">
      <c r="A42" s="47" t="s">
        <v>175</v>
      </c>
    </row>
    <row r="43" spans="1:1" ht="18.75">
      <c r="A43" s="47" t="s">
        <v>176</v>
      </c>
    </row>
    <row r="44" spans="1:1" ht="15">
      <c r="A44" s="47" t="s">
        <v>177</v>
      </c>
    </row>
    <row r="45" spans="1:1" ht="14.25">
      <c r="A45" s="46" t="s">
        <v>181</v>
      </c>
    </row>
    <row r="46" spans="1:1" ht="15">
      <c r="A46" s="47" t="s">
        <v>178</v>
      </c>
    </row>
    <row r="47" spans="1:1" ht="14.25">
      <c r="A47" s="46" t="s">
        <v>182</v>
      </c>
    </row>
    <row r="48" spans="1:1" ht="14.25">
      <c r="A48" s="46" t="s">
        <v>183</v>
      </c>
    </row>
    <row r="49" spans="1:1" ht="14.25">
      <c r="A49" s="46" t="s">
        <v>184</v>
      </c>
    </row>
    <row r="50" spans="1:1">
      <c r="A50" s="28"/>
    </row>
    <row r="51" spans="1:1">
      <c r="A51" s="28"/>
    </row>
    <row r="52" spans="1:1">
      <c r="A52" s="48"/>
    </row>
    <row r="53" spans="1:1" ht="30" customHeight="1"/>
    <row r="54" spans="1:1" ht="15">
      <c r="A54" s="63" t="s">
        <v>285</v>
      </c>
    </row>
    <row r="55" spans="1:1" ht="90" customHeight="1">
      <c r="A55" s="68" t="s">
        <v>267</v>
      </c>
    </row>
    <row r="56" spans="1:1" ht="45" customHeight="1">
      <c r="A56" s="68" t="s">
        <v>257</v>
      </c>
    </row>
    <row r="57" spans="1:1" ht="14.25">
      <c r="A57" s="20"/>
    </row>
    <row r="58" spans="1:1" ht="18.75">
      <c r="A58" s="70" t="s">
        <v>258</v>
      </c>
    </row>
    <row r="59" spans="1:1" ht="14.25">
      <c r="A59" s="69" t="s">
        <v>312</v>
      </c>
    </row>
    <row r="60" spans="1:1" ht="18.75">
      <c r="A60" s="69" t="s">
        <v>259</v>
      </c>
    </row>
    <row r="61" spans="1:1" ht="14.25">
      <c r="A61" s="69" t="s">
        <v>260</v>
      </c>
    </row>
    <row r="62" spans="1:1" ht="18.75">
      <c r="A62" s="69" t="s">
        <v>261</v>
      </c>
    </row>
    <row r="63" spans="1:1" ht="14.25">
      <c r="A63" s="20"/>
    </row>
    <row r="64" spans="1:1" ht="15">
      <c r="A64" s="70" t="s">
        <v>262</v>
      </c>
    </row>
    <row r="65" spans="1:1" ht="60" customHeight="1">
      <c r="A65" s="27" t="s">
        <v>326</v>
      </c>
    </row>
    <row r="66" spans="1:1" ht="14.25">
      <c r="A66" s="69" t="s">
        <v>263</v>
      </c>
    </row>
    <row r="67" spans="1:1" ht="37.5">
      <c r="A67" s="71" t="s">
        <v>264</v>
      </c>
    </row>
    <row r="68" spans="1:1" ht="14.25">
      <c r="A68" s="69" t="s">
        <v>260</v>
      </c>
    </row>
    <row r="69" spans="1:1" ht="18.75">
      <c r="A69" s="69" t="s">
        <v>313</v>
      </c>
    </row>
    <row r="70" spans="1:1" ht="14.25">
      <c r="A70" s="69"/>
    </row>
    <row r="71" spans="1:1" ht="14.25">
      <c r="A71" s="69" t="s">
        <v>266</v>
      </c>
    </row>
    <row r="72" spans="1:1" ht="18.75">
      <c r="A72" s="69" t="s">
        <v>265</v>
      </c>
    </row>
    <row r="73" spans="1:1" ht="18.75">
      <c r="A73" s="69" t="s">
        <v>288</v>
      </c>
    </row>
    <row r="74" spans="1:1" ht="14.25">
      <c r="A74" s="69"/>
    </row>
    <row r="75" spans="1:1" ht="30" customHeight="1">
      <c r="A75" s="46" t="s">
        <v>289</v>
      </c>
    </row>
  </sheetData>
  <sheetProtection algorithmName="SHA-512" hashValue="Eyd/5YfEF/cI8MslE8BIFAZdgFJGWo/P9udZ2wRz8dNFSd969Z0zyRyVY+HXc7jLy2+St32o+tZqgYZoyOSIsw==" saltValue="ZDO0HEW0GvSM3OqfXDEfkA==" spinCount="100000" sheet="1" objects="1" scenarios="1"/>
  <pageMargins left="0.70866141732283472" right="0.70866141732283472" top="0.78740157480314965" bottom="0.78740157480314965" header="0.31496062992125984" footer="0.31496062992125984"/>
  <pageSetup paperSize="9" orientation="portrait" r:id="rId1"/>
  <headerFooter>
    <oddHeader>&amp;LEmpfehlungen zur Bestimmung der Flüchtigen Säure &amp;RStand: 26.09.2019</oddHeader>
    <oddFooter>&amp;CSeite &amp;P von &amp;N</oddFooter>
  </headerFooter>
  <rowBreaks count="1" manualBreakCount="1">
    <brk id="5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1:I87"/>
  <sheetViews>
    <sheetView tabSelected="1" zoomScaleNormal="100" workbookViewId="0">
      <pane ySplit="4" topLeftCell="A50" activePane="bottomLeft" state="frozen"/>
      <selection activeCell="C26" sqref="C26"/>
      <selection pane="bottomLeft" activeCell="J61" sqref="J61"/>
    </sheetView>
  </sheetViews>
  <sheetFormatPr baseColWidth="10" defaultRowHeight="14.25"/>
  <cols>
    <col min="1" max="1" width="7.7109375" customWidth="1"/>
    <col min="2" max="2" width="34.85546875" style="2" customWidth="1"/>
    <col min="3" max="3" width="15.85546875" customWidth="1"/>
    <col min="4" max="4" width="8.140625" style="8" bestFit="1" customWidth="1"/>
    <col min="5" max="5" width="13.140625" style="8" customWidth="1"/>
    <col min="6" max="6" width="10.5703125" style="2" customWidth="1"/>
    <col min="7" max="7" width="84.85546875" style="2" customWidth="1"/>
  </cols>
  <sheetData>
    <row r="1" spans="1:9">
      <c r="A1" s="3"/>
      <c r="B1" s="4"/>
      <c r="C1" s="3"/>
      <c r="D1" s="5"/>
      <c r="E1" s="5"/>
      <c r="F1" s="4"/>
      <c r="G1" s="4"/>
    </row>
    <row r="2" spans="1:9">
      <c r="A2" s="3"/>
      <c r="B2" s="30" t="s">
        <v>125</v>
      </c>
      <c r="C2" s="110"/>
      <c r="D2" s="5"/>
      <c r="E2" s="30" t="s">
        <v>124</v>
      </c>
      <c r="F2" s="4"/>
      <c r="G2" s="111"/>
    </row>
    <row r="3" spans="1:9">
      <c r="A3" s="3"/>
      <c r="B3" s="4"/>
      <c r="C3" s="3"/>
      <c r="D3" s="5"/>
      <c r="E3" s="5"/>
      <c r="F3" s="4"/>
      <c r="G3" s="4"/>
    </row>
    <row r="4" spans="1:9" ht="30" customHeight="1">
      <c r="A4" s="31" t="s">
        <v>102</v>
      </c>
      <c r="B4" s="129" t="s">
        <v>98</v>
      </c>
      <c r="C4" s="32" t="s">
        <v>12</v>
      </c>
      <c r="D4" s="31" t="s">
        <v>9</v>
      </c>
      <c r="E4" s="32" t="s">
        <v>105</v>
      </c>
      <c r="F4" s="31" t="s">
        <v>8</v>
      </c>
      <c r="G4" s="31" t="s">
        <v>6</v>
      </c>
    </row>
    <row r="5" spans="1:9">
      <c r="A5" s="49"/>
      <c r="B5" s="4"/>
      <c r="C5" s="5"/>
      <c r="D5" s="5"/>
      <c r="E5" s="5"/>
      <c r="F5" s="4"/>
      <c r="G5" s="4"/>
    </row>
    <row r="6" spans="1:9">
      <c r="A6" s="49"/>
      <c r="B6" s="114" t="s">
        <v>452</v>
      </c>
      <c r="C6" s="5"/>
      <c r="D6" s="5"/>
      <c r="E6" s="5"/>
      <c r="F6" s="132"/>
      <c r="G6" s="127" t="s">
        <v>463</v>
      </c>
    </row>
    <row r="7" spans="1:9">
      <c r="A7" s="49"/>
      <c r="B7" s="4"/>
      <c r="C7" s="3"/>
      <c r="D7" s="5"/>
      <c r="E7" s="5"/>
      <c r="F7" s="4"/>
      <c r="G7" s="104"/>
    </row>
    <row r="8" spans="1:9">
      <c r="A8" s="36">
        <v>1</v>
      </c>
      <c r="B8" s="6" t="s">
        <v>132</v>
      </c>
      <c r="C8" s="3"/>
      <c r="D8" s="5"/>
      <c r="E8" s="42">
        <v>5</v>
      </c>
      <c r="F8" s="113"/>
      <c r="G8" s="122" t="str">
        <f>VLOOKUP(Dichte!$B$1,Dichte!$A$3:$C$9,3)</f>
        <v xml:space="preserve"> </v>
      </c>
      <c r="H8">
        <f>Dichte!$B$1</f>
        <v>7</v>
      </c>
      <c r="I8" s="16">
        <f>Dichte!$C$1</f>
        <v>6</v>
      </c>
    </row>
    <row r="9" spans="1:9" s="2" customFormat="1" ht="24" customHeight="1">
      <c r="A9" s="36"/>
      <c r="B9" s="11" t="str">
        <f>IF(H8=I8,IF(G9="","Bitte Methodenbeschreibung eingeben!",""),IF(F8&lt;&gt;"",IF(MAX(Dichte!$A$3:$A9)=H8,"Bitte Methodenschlüssel auswählen!",""),""))</f>
        <v/>
      </c>
      <c r="C9" s="12"/>
      <c r="D9" s="5"/>
      <c r="E9" s="6"/>
      <c r="F9" s="4"/>
      <c r="G9" s="124"/>
    </row>
    <row r="10" spans="1:9" ht="15">
      <c r="A10" s="36">
        <v>2</v>
      </c>
      <c r="B10" s="6" t="s">
        <v>13</v>
      </c>
      <c r="C10" s="3"/>
      <c r="D10" s="119" t="s">
        <v>10</v>
      </c>
      <c r="E10" s="36">
        <v>4</v>
      </c>
      <c r="F10" s="112"/>
      <c r="G10" s="122" t="str">
        <f>VLOOKUP(GAlkohol!$B$1,GAlkohol!$A$3:$C$8,3)</f>
        <v xml:space="preserve"> </v>
      </c>
      <c r="H10">
        <f>GAlkohol!$B$1</f>
        <v>6</v>
      </c>
      <c r="I10" s="16">
        <f>GAlkohol!$C$1</f>
        <v>5</v>
      </c>
    </row>
    <row r="11" spans="1:9" ht="24" customHeight="1">
      <c r="A11" s="36"/>
      <c r="B11" s="11" t="str">
        <f>IF(H10=I10,IF(G11="","Bitte Methodenbeschreibung eingeben!",""),IF(F10&lt;&gt;"",IF(MAX(GAlkohol!$A$3:$A8)=H10,"Bitte Methodenschlüssel auswählen!",""),""))</f>
        <v/>
      </c>
      <c r="C11" s="11"/>
      <c r="D11" s="5"/>
      <c r="E11" s="36"/>
      <c r="F11" s="4"/>
      <c r="G11" s="124"/>
    </row>
    <row r="12" spans="1:9" ht="15">
      <c r="A12" s="36">
        <v>3</v>
      </c>
      <c r="B12" s="6" t="s">
        <v>3</v>
      </c>
      <c r="C12" s="3"/>
      <c r="D12" s="119" t="s">
        <v>10</v>
      </c>
      <c r="E12" s="36">
        <v>4</v>
      </c>
      <c r="F12" s="112"/>
      <c r="G12" s="122" t="str">
        <f>VLOOKUP(vAlkohol!$B$1,vAlkohol!$A$3:$C$14,3)</f>
        <v xml:space="preserve"> </v>
      </c>
      <c r="H12">
        <f>vAlkohol!$B$1</f>
        <v>12</v>
      </c>
      <c r="I12" s="16">
        <f>vAlkohol!$C$1</f>
        <v>11</v>
      </c>
    </row>
    <row r="13" spans="1:9" ht="24" customHeight="1">
      <c r="A13" s="36"/>
      <c r="B13" s="11" t="str">
        <f>IF(H12=I12,IF(G13="","Bitte Methodenbeschreibung eingeben!",""),IF(F12&lt;&gt;"",IF(MAX(vAlkohol!$A$3:$A14)=H12,"Bitte Methodenschlüssel auswählen!",""),""))</f>
        <v/>
      </c>
      <c r="C13" s="11"/>
      <c r="D13" s="5"/>
      <c r="E13" s="36"/>
      <c r="F13" s="4"/>
      <c r="G13" s="124"/>
    </row>
    <row r="14" spans="1:9" ht="14.25" customHeight="1">
      <c r="A14" s="36">
        <v>4</v>
      </c>
      <c r="B14" s="6" t="s">
        <v>14</v>
      </c>
      <c r="C14" s="3"/>
      <c r="D14" s="36" t="s">
        <v>10</v>
      </c>
      <c r="E14" s="36">
        <v>3</v>
      </c>
      <c r="F14" s="37"/>
      <c r="G14" s="122" t="str">
        <f>VLOOKUP(Gextrakt!$B$1,Gextrakt!$A$3:$C$11,3)</f>
        <v xml:space="preserve"> </v>
      </c>
      <c r="H14">
        <f>Gextrakt!$B$1</f>
        <v>9</v>
      </c>
      <c r="I14" s="16">
        <f>Gextrakt!$C$1</f>
        <v>8</v>
      </c>
    </row>
    <row r="15" spans="1:9" ht="24" customHeight="1">
      <c r="A15" s="36"/>
      <c r="B15" s="11" t="str">
        <f>IF(H14=I14,IF(G15="","Bitte Methodenbeschreibung eingeben!",""),IF(F14&lt;&gt;"",IF(MAX(Gextrakt!$A$3:$A11)=H14,"Bitte Methodenschlüssel auswählen!",""),""))</f>
        <v/>
      </c>
      <c r="C15" s="11"/>
      <c r="D15" s="5"/>
      <c r="E15" s="36"/>
      <c r="F15" s="4"/>
      <c r="G15" s="124"/>
    </row>
    <row r="16" spans="1:9" ht="14.25" customHeight="1">
      <c r="A16" s="36">
        <v>5</v>
      </c>
      <c r="B16" s="6" t="s">
        <v>15</v>
      </c>
      <c r="C16" s="3"/>
      <c r="D16" s="36" t="s">
        <v>10</v>
      </c>
      <c r="E16" s="36">
        <v>3</v>
      </c>
      <c r="F16" s="37"/>
      <c r="G16" s="122" t="str">
        <f>VLOOKUP(zfExtrkt!$B$1,zfExtrkt!$A$3:$C$13,3)</f>
        <v xml:space="preserve"> </v>
      </c>
      <c r="H16">
        <f>zfExtrkt!$B$1</f>
        <v>11</v>
      </c>
      <c r="I16" s="16">
        <f>zfExtrkt!$C$1</f>
        <v>10</v>
      </c>
    </row>
    <row r="17" spans="1:9" ht="24" customHeight="1">
      <c r="A17" s="36"/>
      <c r="B17" s="11" t="str">
        <f>IF(H16=I16,IF(G17="","Bitte Methodenbeschreibung eingeben!",""),IF(F16&lt;&gt;"",IF(MAX(zfExtrkt!$A$3:$A13)=H16,"Bitte Methodenschlüssel auswählen!",""),""))</f>
        <v/>
      </c>
      <c r="C17" s="11"/>
      <c r="D17" s="5"/>
      <c r="E17" s="36"/>
      <c r="F17" s="4"/>
      <c r="G17" s="124"/>
    </row>
    <row r="18" spans="1:9" ht="14.25" customHeight="1">
      <c r="A18" s="36">
        <v>6</v>
      </c>
      <c r="B18" s="115" t="s">
        <v>253</v>
      </c>
      <c r="C18" s="3"/>
      <c r="D18" s="36" t="s">
        <v>10</v>
      </c>
      <c r="E18" s="36">
        <v>4</v>
      </c>
      <c r="F18" s="112"/>
      <c r="G18" s="122" t="str">
        <f>VLOOKUP(vgZucker!$B$1,vgZucker!$A$3:$C$15,3)</f>
        <v xml:space="preserve"> </v>
      </c>
      <c r="H18">
        <f>vgZucker!$B$1</f>
        <v>14</v>
      </c>
      <c r="I18" s="16">
        <f>vgZucker!$C$1</f>
        <v>13</v>
      </c>
    </row>
    <row r="19" spans="1:9" ht="24" customHeight="1">
      <c r="A19" s="130"/>
      <c r="B19" s="11" t="str">
        <f>IF(H18=I18,IF(G19="","Bitte Methodenbeschreibung eingeben!",""),IF(F18&lt;&gt;"",IF(MAX(vgZucker!$A$3:$A15)=H18,"Bitte Methodenkennung auswählen!",""),""))</f>
        <v/>
      </c>
      <c r="C19" s="11"/>
      <c r="D19" s="12" t="str">
        <f>IF(H18=6,IF(G19="","Wie haben Sie kalibriert?",""),IF(H18=8,IF(G19="","Wie haben Sie kalibriert?",""),""))</f>
        <v/>
      </c>
      <c r="E19" s="35"/>
      <c r="F19" s="4"/>
      <c r="G19" s="124"/>
    </row>
    <row r="20" spans="1:9" ht="14.25" hidden="1" customHeight="1">
      <c r="A20" s="130"/>
      <c r="B20" s="115" t="s">
        <v>253</v>
      </c>
      <c r="C20" s="11"/>
      <c r="D20" s="12" t="s">
        <v>10</v>
      </c>
      <c r="E20" s="36">
        <v>3</v>
      </c>
      <c r="F20" s="14"/>
      <c r="G20" s="18"/>
    </row>
    <row r="21" spans="1:9" ht="24" hidden="1" customHeight="1">
      <c r="A21" s="130"/>
      <c r="B21" s="64" t="s">
        <v>256</v>
      </c>
      <c r="C21" s="11"/>
      <c r="D21" s="12"/>
      <c r="E21" s="35"/>
      <c r="F21" s="4"/>
      <c r="G21" s="18"/>
    </row>
    <row r="22" spans="1:9">
      <c r="A22" s="130"/>
      <c r="B22" s="116" t="s">
        <v>268</v>
      </c>
      <c r="C22" s="11"/>
      <c r="D22" s="12"/>
      <c r="E22" s="35"/>
      <c r="F22" s="4"/>
      <c r="G22" s="122" t="str">
        <f>VLOOKUP(Vorbehandlung!$B$1,Vorbehandlung!$A$3:$C$9,3)</f>
        <v xml:space="preserve"> </v>
      </c>
      <c r="H22">
        <f>Vorbehandlung!$B$1</f>
        <v>7</v>
      </c>
      <c r="I22" s="16">
        <f>Vorbehandlung!$C$1</f>
        <v>6</v>
      </c>
    </row>
    <row r="23" spans="1:9" ht="24" customHeight="1">
      <c r="A23" s="130"/>
      <c r="B23" s="11" t="str">
        <f>IF(H22=I22,IF(G23="","Bitte Vorbehandlungsbeschreibung eingeben!",""),IF(F18&lt;&gt;"",IF(H18&lt;5,IF(MAX(Vorbehandlung!$A$3:$A9)=H22,"Bitte Vorbehandlungskennung auswählen!",""),""),""))</f>
        <v/>
      </c>
      <c r="C23" s="11"/>
      <c r="D23" s="12"/>
      <c r="E23" s="35"/>
      <c r="F23" s="4"/>
      <c r="G23" s="124"/>
    </row>
    <row r="24" spans="1:9">
      <c r="A24" s="36">
        <v>7</v>
      </c>
      <c r="B24" s="6" t="s">
        <v>146</v>
      </c>
      <c r="C24" s="4"/>
      <c r="D24" s="36" t="s">
        <v>10</v>
      </c>
      <c r="E24" s="36">
        <v>3</v>
      </c>
      <c r="F24" s="112"/>
      <c r="G24" s="122" t="str">
        <f>VLOOKUP('G-Saeure'!$B$1,'G-Saeure'!$A$3:$C$9,3)</f>
        <v xml:space="preserve"> </v>
      </c>
      <c r="H24">
        <f>'G-Saeure'!$B$1</f>
        <v>7</v>
      </c>
      <c r="I24" s="16">
        <f>'G-Saeure'!$C$1</f>
        <v>6</v>
      </c>
    </row>
    <row r="25" spans="1:9" ht="24" customHeight="1">
      <c r="A25" s="36"/>
      <c r="B25" s="11" t="str">
        <f>IF(H24=I24,IF(G25="","Bitte Methodenbeschreibung eingeben!",""),IF(F24&lt;&gt;"",IF(MAX('G-Saeure'!$A$3:$A9)=H24,"Bitte Methodenschlüssel auswählen!",""),""))</f>
        <v/>
      </c>
      <c r="C25" s="11"/>
      <c r="D25" s="5"/>
      <c r="E25" s="36"/>
      <c r="F25" s="4"/>
      <c r="G25" s="124"/>
    </row>
    <row r="26" spans="1:9">
      <c r="A26" s="36">
        <v>8</v>
      </c>
      <c r="B26" s="6" t="s">
        <v>74</v>
      </c>
      <c r="C26" s="3"/>
      <c r="D26" s="36" t="s">
        <v>22</v>
      </c>
      <c r="E26" s="36">
        <v>3</v>
      </c>
      <c r="F26" s="37"/>
      <c r="G26" s="122" t="str">
        <f>VLOOKUP('Fr-SO2'!$B$1,'Fr-SO2'!$A$3:$C$12,3)</f>
        <v xml:space="preserve"> </v>
      </c>
      <c r="H26">
        <f>'Fr-SO2'!$B$1</f>
        <v>10</v>
      </c>
      <c r="I26" s="16">
        <f>'Fr-SO2'!$C$1</f>
        <v>9</v>
      </c>
    </row>
    <row r="27" spans="1:9" ht="24" customHeight="1">
      <c r="A27" s="36"/>
      <c r="B27" s="11" t="str">
        <f>IF(H26=I26,IF(G27="","Bitte Methodenbeschreibung eingeben!",""),IF(F26&lt;&gt;"",IF(MAX('Fr-SO2'!$A$3:$A12)=H26,"Bitte Methodenschlüssel auswählen!",""),""))</f>
        <v/>
      </c>
      <c r="C27" s="64"/>
      <c r="D27" s="5"/>
      <c r="E27" s="36"/>
      <c r="F27" s="4"/>
      <c r="G27" s="124"/>
    </row>
    <row r="28" spans="1:9">
      <c r="A28" s="36">
        <v>9</v>
      </c>
      <c r="B28" s="6" t="s">
        <v>75</v>
      </c>
      <c r="C28" s="3"/>
      <c r="D28" s="36" t="s">
        <v>22</v>
      </c>
      <c r="E28" s="36">
        <v>3</v>
      </c>
      <c r="F28" s="37"/>
      <c r="G28" s="122" t="str">
        <f>VLOOKUP('Ges-SO2'!$B$1,'Ges-SO2'!$A$3:$C$22,3)</f>
        <v xml:space="preserve"> </v>
      </c>
      <c r="H28">
        <f>'Ges-SO2'!$B$1</f>
        <v>20</v>
      </c>
      <c r="I28" s="16">
        <f>'Ges-SO2'!$C$1</f>
        <v>19</v>
      </c>
    </row>
    <row r="29" spans="1:9" ht="24" customHeight="1">
      <c r="A29" s="36"/>
      <c r="B29" s="11" t="str">
        <f>IF(H28=I28,IF(G29="","Bitte Methodenbeschreibung eingeben!",""),IF(F28&lt;&gt;"",IF(MAX('Ges-SO2'!$A$3:$A21)=H28,"Bitte Methodenschlüssel auswählen!",""),""))</f>
        <v/>
      </c>
      <c r="C29" s="64"/>
      <c r="D29" s="5"/>
      <c r="E29" s="36"/>
      <c r="F29" s="4"/>
      <c r="G29" s="124"/>
    </row>
    <row r="30" spans="1:9" s="38" customFormat="1" ht="17.25" customHeight="1" thickBot="1">
      <c r="A30" s="36">
        <v>10</v>
      </c>
      <c r="B30" s="6" t="s">
        <v>238</v>
      </c>
      <c r="C30" s="35"/>
      <c r="D30" s="36" t="s">
        <v>22</v>
      </c>
      <c r="E30" s="36">
        <v>3</v>
      </c>
      <c r="F30" s="112"/>
      <c r="G30" s="122" t="str">
        <f>VLOOKUP(Reduktone!$B$1,Reduktone!$A$3:$C$11,3)</f>
        <v xml:space="preserve"> </v>
      </c>
      <c r="H30" s="38">
        <f>Reduktone!$B$1</f>
        <v>9</v>
      </c>
      <c r="I30" s="39">
        <f>Reduktone!$C$1</f>
        <v>8</v>
      </c>
    </row>
    <row r="31" spans="1:9" ht="24" customHeight="1" thickTop="1" thickBot="1">
      <c r="A31" s="36"/>
      <c r="B31" s="11" t="str">
        <f>IF(H30=I30,IF(G31="","Bitte Methodenbeschreibung eingeben!",""),IF(F30&lt;&gt;"",IF(MAX(Reduktone!$A$3:$A11)=H30,"Bitte Methodenschlüssel auswählen!",""),""))</f>
        <v/>
      </c>
      <c r="C31" s="11"/>
      <c r="D31" s="36" t="s">
        <v>113</v>
      </c>
      <c r="E31" s="36" t="s">
        <v>126</v>
      </c>
      <c r="F31" s="131"/>
      <c r="G31" s="124"/>
    </row>
    <row r="32" spans="1:9" ht="14.25" customHeight="1" thickTop="1">
      <c r="A32" s="36"/>
      <c r="B32" s="64" t="s">
        <v>450</v>
      </c>
      <c r="C32" s="11"/>
      <c r="D32" s="5"/>
      <c r="E32" s="36"/>
      <c r="F32" s="5"/>
      <c r="G32" s="125"/>
    </row>
    <row r="33" spans="1:9" ht="14.25" customHeight="1">
      <c r="A33" s="36">
        <v>11</v>
      </c>
      <c r="B33" s="6" t="s">
        <v>270</v>
      </c>
      <c r="C33" s="3"/>
      <c r="D33" s="36" t="s">
        <v>10</v>
      </c>
      <c r="E33" s="36">
        <v>3</v>
      </c>
      <c r="F33" s="112"/>
      <c r="G33" s="122" t="str">
        <f>VLOOKUP(Glucose!$B$1,Glucose!$A$3:$C$10,3)</f>
        <v xml:space="preserve"> </v>
      </c>
      <c r="H33">
        <f>Glucose!$B$1</f>
        <v>8</v>
      </c>
      <c r="I33" s="16">
        <f>Glucose!$C$1</f>
        <v>7</v>
      </c>
    </row>
    <row r="34" spans="1:9" ht="24" customHeight="1">
      <c r="A34" s="36"/>
      <c r="B34" s="11" t="str">
        <f>IF(H33=I33,IF(G34="","Bitte Methodenbeschreibung eingeben!",""),IF(F33&lt;&gt;"",IF(MAX(Glucose!$A$3:$A10)=H33,"Bitte Methodenschlüssel auswählen!",""),""))</f>
        <v/>
      </c>
      <c r="C34" s="11"/>
      <c r="D34" s="12" t="str">
        <f>IF(H33&lt;3,IF(G34="","Wie haben Sie kalibriert?",""),"")</f>
        <v/>
      </c>
      <c r="E34" s="36"/>
      <c r="F34" s="4"/>
      <c r="G34" s="124"/>
    </row>
    <row r="35" spans="1:9" ht="14.25" hidden="1" customHeight="1">
      <c r="A35" s="36"/>
      <c r="B35" s="6" t="s">
        <v>254</v>
      </c>
      <c r="C35" s="6"/>
      <c r="D35" s="5" t="s">
        <v>10</v>
      </c>
      <c r="E35" s="36">
        <v>3</v>
      </c>
      <c r="F35" s="14"/>
      <c r="G35" s="4"/>
    </row>
    <row r="36" spans="1:9" ht="24" hidden="1" customHeight="1">
      <c r="A36" s="36"/>
      <c r="B36" s="6"/>
      <c r="C36" s="6"/>
      <c r="D36" s="5"/>
      <c r="E36" s="36"/>
      <c r="F36" s="4"/>
      <c r="G36" s="4"/>
    </row>
    <row r="37" spans="1:9">
      <c r="A37" s="36">
        <v>12</v>
      </c>
      <c r="B37" s="6" t="s">
        <v>271</v>
      </c>
      <c r="C37" s="3"/>
      <c r="D37" s="36" t="s">
        <v>10</v>
      </c>
      <c r="E37" s="36">
        <v>3</v>
      </c>
      <c r="F37" s="112"/>
      <c r="G37" s="122" t="str">
        <f>VLOOKUP(Fructose!$B$1,Fructose!$A$3:$C$10,3)</f>
        <v xml:space="preserve"> </v>
      </c>
      <c r="H37">
        <f>Fructose!$B$1</f>
        <v>8</v>
      </c>
      <c r="I37" s="16">
        <f>Fructose!$C$1</f>
        <v>7</v>
      </c>
    </row>
    <row r="38" spans="1:9" ht="24.95" customHeight="1">
      <c r="A38" s="36"/>
      <c r="B38" s="11" t="str">
        <f>IF(H37=I37,IF(G38="","Bitte Methodenbeschreibung eingeben!",""),IF(F37&lt;&gt;"",IF(MAX(Fructose!$A$3:$A10)=H37,"Bitte Methodenschlüssel auswählen!",""),""))</f>
        <v/>
      </c>
      <c r="C38" s="11"/>
      <c r="D38" s="12" t="str">
        <f>IF(H37&lt;3,IF(G38="","Wie haben Sie kalibriert?",""),"")</f>
        <v/>
      </c>
      <c r="E38" s="36"/>
      <c r="F38" s="4"/>
      <c r="G38" s="124"/>
    </row>
    <row r="39" spans="1:9" ht="14.1" hidden="1" customHeight="1">
      <c r="A39" s="36"/>
      <c r="B39" s="6" t="s">
        <v>255</v>
      </c>
      <c r="C39" s="3"/>
      <c r="D39" s="5" t="s">
        <v>10</v>
      </c>
      <c r="E39" s="36">
        <v>3</v>
      </c>
      <c r="F39" s="14"/>
      <c r="G39" s="19"/>
      <c r="I39" s="16"/>
    </row>
    <row r="40" spans="1:9" ht="24" hidden="1" customHeight="1">
      <c r="A40" s="36"/>
      <c r="B40" s="6"/>
      <c r="C40" s="3"/>
      <c r="D40" s="5"/>
      <c r="E40" s="36"/>
      <c r="F40" s="5"/>
      <c r="G40" s="19"/>
      <c r="I40" s="16"/>
    </row>
    <row r="41" spans="1:9" ht="24" customHeight="1">
      <c r="A41" s="36"/>
      <c r="B41" s="6"/>
      <c r="C41" s="3"/>
      <c r="D41" s="5"/>
      <c r="E41" s="36"/>
      <c r="F41" s="5"/>
      <c r="G41" s="65"/>
      <c r="I41" s="16"/>
    </row>
    <row r="42" spans="1:9" ht="14.25" customHeight="1">
      <c r="A42" s="36">
        <v>13</v>
      </c>
      <c r="B42" s="6" t="s">
        <v>16</v>
      </c>
      <c r="C42" s="3"/>
      <c r="D42" s="36" t="s">
        <v>10</v>
      </c>
      <c r="E42" s="36">
        <v>3</v>
      </c>
      <c r="F42" s="112"/>
      <c r="G42" s="122" t="str">
        <f>VLOOKUP(Glycerin!$B$1,Glycerin!$A$3:$C$9,3)</f>
        <v/>
      </c>
      <c r="H42">
        <f>Glycerin!$B$1</f>
        <v>7</v>
      </c>
      <c r="I42" s="16">
        <f>Glycerin!$C$1</f>
        <v>6</v>
      </c>
    </row>
    <row r="43" spans="1:9" ht="24.95" customHeight="1">
      <c r="A43" s="36"/>
      <c r="B43" s="11" t="str">
        <f>IF(H42=I42,IF(G43="","Bitte Methodenbeschreibung eingeben!",""),IF(F42&lt;&gt;"",IF(MAX(Glycerin!$A$3:$A9)=H42,"Bitte Methodenschlüssel auswählen!",""),""))</f>
        <v/>
      </c>
      <c r="C43" s="11"/>
      <c r="D43" s="12" t="str">
        <f>IF(H42&lt;3,IF(G43="","Wie haben Sie kalibriert?",""),"")</f>
        <v/>
      </c>
      <c r="E43" s="36"/>
      <c r="F43" s="4"/>
      <c r="G43" s="124"/>
    </row>
    <row r="44" spans="1:9">
      <c r="A44" s="36">
        <v>14</v>
      </c>
      <c r="B44" s="6" t="s">
        <v>18</v>
      </c>
      <c r="C44" s="3"/>
      <c r="D44" s="5"/>
      <c r="E44" s="36">
        <v>3</v>
      </c>
      <c r="F44" s="112"/>
      <c r="G44" s="122" t="str">
        <f>VLOOKUP('pH-Wert'!$B$1,'pH-Wert'!$A$3:$C$6,3)</f>
        <v xml:space="preserve"> </v>
      </c>
      <c r="H44">
        <f>'pH-Wert'!$B$1</f>
        <v>4</v>
      </c>
      <c r="I44" s="16">
        <f>'pH-Wert'!$C$1</f>
        <v>3</v>
      </c>
    </row>
    <row r="45" spans="1:9" ht="24.95" customHeight="1">
      <c r="A45" s="36"/>
      <c r="B45" s="11" t="str">
        <f>IF(H44=I44,IF(G45="","Bitte Methodenbeschreibung eingeben!",""),IF(F44&lt;&gt;"",IF(MAX('pH-Wert'!$A$3:$A6)=H44,"Bitte Methodenschlüssel auswählen!",""),""))</f>
        <v/>
      </c>
      <c r="C45" s="11"/>
      <c r="D45" s="5"/>
      <c r="E45" s="36"/>
      <c r="F45" s="4"/>
      <c r="G45" s="124"/>
    </row>
    <row r="46" spans="1:9">
      <c r="A46" s="36">
        <v>15</v>
      </c>
      <c r="B46" s="6" t="s">
        <v>17</v>
      </c>
      <c r="C46" s="3"/>
      <c r="D46" s="36" t="s">
        <v>10</v>
      </c>
      <c r="E46" s="36">
        <v>3</v>
      </c>
      <c r="F46" s="112"/>
      <c r="G46" s="122" t="str">
        <f>VLOOKUP(Weinsre!$B$1,Weinsre!$A$3:$C$10,3)</f>
        <v xml:space="preserve"> </v>
      </c>
      <c r="H46">
        <f>Weinsre!$B$1</f>
        <v>8</v>
      </c>
      <c r="I46" s="16">
        <f>Weinsre!$C$1</f>
        <v>7</v>
      </c>
    </row>
    <row r="47" spans="1:9" ht="24.95" customHeight="1">
      <c r="A47" s="36"/>
      <c r="B47" s="11" t="str">
        <f>IF(H46=I46,IF(G47="","Bitte Methodenbeschreibung eingeben!",""),IF(F46&lt;&gt;"",IF(MAX(Weinsre!$A$3:$A10)=H46,"Bitte Methodenschlüssel auswählen!",""),""))</f>
        <v/>
      </c>
      <c r="C47" s="11"/>
      <c r="D47" s="10" t="str">
        <f>IF(H46=1,IF(G47="","Wie haben Sie kalibriert?",""),"")</f>
        <v/>
      </c>
      <c r="E47" s="36"/>
      <c r="F47" s="4"/>
      <c r="G47" s="124"/>
    </row>
    <row r="48" spans="1:9">
      <c r="A48" s="36">
        <v>16</v>
      </c>
      <c r="B48" s="6" t="s">
        <v>314</v>
      </c>
      <c r="C48" s="3"/>
      <c r="D48" s="36" t="s">
        <v>10</v>
      </c>
      <c r="E48" s="36">
        <v>3</v>
      </c>
      <c r="F48" s="120"/>
      <c r="G48" s="122" t="str">
        <f>VLOOKUP(GAepflsr!$B$1,GAepflsr!$A$3:$C$12,3)</f>
        <v xml:space="preserve"> </v>
      </c>
      <c r="H48">
        <f>GAepflsr!$B$1</f>
        <v>10</v>
      </c>
      <c r="I48" s="16">
        <f>GAepflsr!$C$1</f>
        <v>9</v>
      </c>
    </row>
    <row r="49" spans="1:9" ht="24.95" customHeight="1">
      <c r="A49" s="36"/>
      <c r="B49" s="11" t="str">
        <f>IF(H48=I48,IF(G49="","Bitte Methodenbeschreibung eingeben!",""),IF(F48&lt;&gt;"",IF(MAX(GAepflsr!$A$3:$A12)=H48,"Bitte Methodenschlüssel auswählen!",""),""))</f>
        <v/>
      </c>
      <c r="C49" s="11"/>
      <c r="D49" s="12" t="str">
        <f>IF(H48&lt;3,IF(G49="","Wie haben Sie kalibriert?",""),IF(H48=7,"Bitte Farbreagenz/Literatur angeben",""))</f>
        <v/>
      </c>
      <c r="E49" s="36"/>
      <c r="F49" s="4"/>
      <c r="G49" s="124"/>
    </row>
    <row r="50" spans="1:9">
      <c r="A50" s="36">
        <v>17</v>
      </c>
      <c r="B50" s="6" t="s">
        <v>19</v>
      </c>
      <c r="C50" s="3"/>
      <c r="D50" s="36" t="s">
        <v>10</v>
      </c>
      <c r="E50" s="36">
        <v>3</v>
      </c>
      <c r="F50" s="120"/>
      <c r="G50" s="122" t="str">
        <f>VLOOKUP(LAepflsr!$B$1,LAepflsr!$A$3:$C$6,3)</f>
        <v xml:space="preserve"> </v>
      </c>
      <c r="H50">
        <f>LAepflsr!$B$1</f>
        <v>4</v>
      </c>
      <c r="I50" s="16">
        <f>LAepflsr!$C$1</f>
        <v>3</v>
      </c>
    </row>
    <row r="51" spans="1:9" ht="24.95" customHeight="1">
      <c r="A51" s="36"/>
      <c r="B51" s="11" t="str">
        <f>IF(H50=I50,IF(G51="","Bitte Methodenbeschreibung eingeben!",""),IF(F50&lt;&gt;"",IF(MAX(LAepflsr!$A$3:$A6)=H50,"Bitte Methodenschlüssel auswählen!",""),""))</f>
        <v/>
      </c>
      <c r="C51" s="11"/>
      <c r="D51" s="12" t="str">
        <f>IF(H50&lt;2,IF(G51="","Wie haben Sie kalibriert?",""),"")</f>
        <v/>
      </c>
      <c r="E51" s="36"/>
      <c r="F51" s="4"/>
      <c r="G51" s="124"/>
    </row>
    <row r="52" spans="1:9">
      <c r="A52" s="36">
        <v>18</v>
      </c>
      <c r="B52" s="6" t="s">
        <v>315</v>
      </c>
      <c r="C52" s="3"/>
      <c r="D52" s="36" t="s">
        <v>10</v>
      </c>
      <c r="E52" s="36">
        <v>3</v>
      </c>
      <c r="F52" s="112"/>
      <c r="G52" s="122" t="str">
        <f>VLOOKUP(GMilchsr!$B$1,GMilchsr!$A$3:$C$11,3)</f>
        <v xml:space="preserve"> </v>
      </c>
      <c r="H52">
        <f>GMilchsr!$B$1</f>
        <v>9</v>
      </c>
      <c r="I52" s="16">
        <f>GMilchsr!$C$1</f>
        <v>8</v>
      </c>
    </row>
    <row r="53" spans="1:9" ht="24.95" customHeight="1">
      <c r="A53" s="36"/>
      <c r="B53" s="11" t="str">
        <f>IF(H52=I52,IF(G53="","Bitte Methodenbeschreibung eingeben!",""),IF(F52&lt;&gt;"",IF(MAX(GMilchsr!$A$3:$A11)=H52,"Bitte Methodenschlüssel auswählen!",""),""))</f>
        <v/>
      </c>
      <c r="C53" s="11"/>
      <c r="D53" s="12" t="str">
        <f>IF(H52&lt;3,IF(G53="","Wie haben Sie kalibriert?",""),IF(H52=7,"Bitte Farbreagenz/Literatur angeben",""))</f>
        <v/>
      </c>
      <c r="E53" s="36"/>
      <c r="F53" s="4"/>
      <c r="G53" s="124"/>
    </row>
    <row r="54" spans="1:9">
      <c r="A54" s="36">
        <v>19</v>
      </c>
      <c r="B54" s="6" t="s">
        <v>20</v>
      </c>
      <c r="C54" s="3"/>
      <c r="D54" s="36" t="s">
        <v>10</v>
      </c>
      <c r="E54" s="36">
        <v>3</v>
      </c>
      <c r="F54" s="112"/>
      <c r="G54" s="122" t="str">
        <f>VLOOKUP(LMilchsr!$B$1,LMilchsr!$A$3:$C$6,3)</f>
        <v xml:space="preserve"> </v>
      </c>
      <c r="H54">
        <f>LMilchsr!$B$1</f>
        <v>4</v>
      </c>
      <c r="I54" s="16">
        <f>LMilchsr!$C$1</f>
        <v>3</v>
      </c>
    </row>
    <row r="55" spans="1:9" ht="24.95" customHeight="1">
      <c r="A55" s="36"/>
      <c r="B55" s="11" t="str">
        <f>IF(H54=I54,IF(G55="","Bitte Methodenbeschreibung eingeben!",""),IF(F54&lt;&gt;"",IF(MAX(LMilchsr!$A$3:$A6)=H54,"Bitte Methodenschlüssel auswählen!",""),""))</f>
        <v/>
      </c>
      <c r="C55" s="11"/>
      <c r="D55" s="12" t="str">
        <f>IF(H54&lt;2,IF(G55="","Wie haben Sie kalibriert?",""),"")</f>
        <v/>
      </c>
      <c r="E55" s="36"/>
      <c r="F55" s="4"/>
      <c r="G55" s="124"/>
    </row>
    <row r="56" spans="1:9" ht="14.25" customHeight="1">
      <c r="A56" s="36">
        <v>20</v>
      </c>
      <c r="B56" s="6" t="s">
        <v>21</v>
      </c>
      <c r="C56" s="3"/>
      <c r="D56" s="119" t="s">
        <v>10</v>
      </c>
      <c r="E56" s="36">
        <v>3</v>
      </c>
      <c r="F56" s="120"/>
      <c r="G56" s="122" t="str">
        <f>VLOOKUP(Citrosre!$B$1,Citrosre!$A$3:$C$10,3)</f>
        <v xml:space="preserve">  </v>
      </c>
      <c r="H56">
        <f>Citrosre!$B$1</f>
        <v>8</v>
      </c>
      <c r="I56" s="16">
        <f>Citrosre!$C$1</f>
        <v>7</v>
      </c>
    </row>
    <row r="57" spans="1:9" ht="24.95" customHeight="1">
      <c r="A57" s="36"/>
      <c r="B57" s="11" t="str">
        <f>IF(H56=I56,IF(G57="","Bitte Methodenbeschreibung eingeben!",""),IF(F56&lt;&gt;"",IF(MAX(Citrosre!$A$3:$A10)=H56,"Bitte Methodenschlüssel auswählen!",""),""))</f>
        <v/>
      </c>
      <c r="C57" s="11"/>
      <c r="D57" s="12" t="str">
        <f>IF(H56&lt;3,IF(G57="","Wie haben Sie kalibriert?",""),"")</f>
        <v/>
      </c>
      <c r="E57" s="36"/>
      <c r="F57" s="4"/>
      <c r="G57" s="124"/>
    </row>
    <row r="58" spans="1:9" ht="14.25" customHeight="1">
      <c r="A58" s="36">
        <v>21</v>
      </c>
      <c r="B58" s="11" t="s">
        <v>221</v>
      </c>
      <c r="C58" s="11"/>
      <c r="D58" s="9" t="s">
        <v>22</v>
      </c>
      <c r="E58" s="36">
        <v>4</v>
      </c>
      <c r="F58" s="15"/>
      <c r="G58" s="122">
        <f>VLOOKUP(Sorbinsre!$B$1,Sorbinsre!$A$3:$C$10,3)</f>
        <v>0</v>
      </c>
      <c r="H58">
        <f>Sorbinsre!$B$1</f>
        <v>8</v>
      </c>
      <c r="I58" s="16">
        <f>Sorbinsre!$C$1</f>
        <v>7</v>
      </c>
    </row>
    <row r="59" spans="1:9" ht="24.95" customHeight="1">
      <c r="A59" s="36"/>
      <c r="B59" s="11" t="str">
        <f>IF(H58=I58,IF(G59="","Bitte Methodenbeschreibung eingeben!",""),IF(F58&lt;&gt;"",IF(MAX(Sorbinsre!$A$3:$A10)=H58,"Bitte Methodenschlüssel auswählen!",""),""))</f>
        <v/>
      </c>
      <c r="C59" s="11"/>
      <c r="D59" s="12" t="str">
        <f>IF(H58&lt;6,IF(H58&lt;2,"",IF(G59="","Wie haben Sie kalibriert?","")),"")</f>
        <v/>
      </c>
      <c r="E59" s="36"/>
      <c r="F59" s="4"/>
      <c r="G59" s="124"/>
    </row>
    <row r="60" spans="1:9" ht="14.25" customHeight="1">
      <c r="A60" s="36">
        <v>22</v>
      </c>
      <c r="B60" s="11" t="s">
        <v>234</v>
      </c>
      <c r="C60" s="11"/>
      <c r="D60" s="36" t="s">
        <v>10</v>
      </c>
      <c r="E60" s="36">
        <v>3</v>
      </c>
      <c r="F60" s="120"/>
      <c r="G60" s="123" t="str">
        <f>VLOOKUP(Acetat!$B$1,Acetat!$A$3:$C$10,3)</f>
        <v xml:space="preserve"> </v>
      </c>
      <c r="H60" s="17">
        <f>Acetat!$B$1</f>
        <v>8</v>
      </c>
      <c r="I60" s="16">
        <f>Acetat!$C$1</f>
        <v>7</v>
      </c>
    </row>
    <row r="61" spans="1:9" ht="24.95" customHeight="1">
      <c r="A61" s="36"/>
      <c r="B61" s="11" t="str">
        <f>IF(H60=I60,IF(G61="","Bitte Methodenbeschreibung eingeben!",""),IF(F60&lt;&gt;"",IF(MAX(Acetat!A3:A10)=H60,"Bitte Methodenschlüssel auswählen!",""),""))</f>
        <v/>
      </c>
      <c r="C61" s="11"/>
      <c r="D61" s="12" t="str">
        <f>IF(H60&lt;3,IF(G61="","Wie haben Sie kalibriert?",""),"")</f>
        <v/>
      </c>
      <c r="E61" s="10"/>
      <c r="F61" s="10"/>
      <c r="G61" s="124"/>
    </row>
    <row r="62" spans="1:9" ht="14.25" customHeight="1">
      <c r="A62" s="36">
        <v>22</v>
      </c>
      <c r="B62" s="11" t="s">
        <v>316</v>
      </c>
      <c r="C62" s="11"/>
      <c r="D62" s="36" t="s">
        <v>10</v>
      </c>
      <c r="E62" s="36">
        <v>3</v>
      </c>
      <c r="F62" s="120"/>
      <c r="G62" s="123" t="str">
        <f>VLOOKUP(FlSaeure!$B$1,FlSaeure!$A$3:$C$22,3)</f>
        <v xml:space="preserve"> </v>
      </c>
      <c r="H62" s="17">
        <f>FlSaeure!$B$1</f>
        <v>20</v>
      </c>
      <c r="I62" s="16">
        <f>FlSaeure!$C$1</f>
        <v>19</v>
      </c>
    </row>
    <row r="63" spans="1:9" ht="24.95" customHeight="1">
      <c r="A63" s="36"/>
      <c r="B63" s="11" t="str">
        <f>IF(H62=I62,IF(G63="","Bitte Methodenbeschreibung eingeben!",""),IF(F62&lt;&gt;"",IF(MAX(FlSaeure!$A$3:$A22)=H62,"Bitte Methodenschlüssel auswählen!",""),""))</f>
        <v/>
      </c>
      <c r="C63" s="11"/>
      <c r="D63" s="12"/>
      <c r="E63" s="10"/>
      <c r="F63" s="10"/>
      <c r="G63" s="124"/>
    </row>
    <row r="64" spans="1:9" ht="18" customHeight="1" thickBot="1">
      <c r="A64" s="36"/>
      <c r="B64" s="11" t="s">
        <v>128</v>
      </c>
      <c r="C64" s="11"/>
      <c r="D64" s="36" t="s">
        <v>127</v>
      </c>
      <c r="E64" s="36">
        <v>3</v>
      </c>
      <c r="F64" s="37"/>
      <c r="G64" s="124"/>
    </row>
    <row r="65" spans="1:9" ht="18" customHeight="1" thickTop="1" thickBot="1">
      <c r="A65" s="36"/>
      <c r="B65" s="11" t="s">
        <v>142</v>
      </c>
      <c r="C65" s="42"/>
      <c r="D65" s="36" t="s">
        <v>10</v>
      </c>
      <c r="E65" s="36">
        <v>3</v>
      </c>
      <c r="F65" s="121"/>
      <c r="G65" s="123" t="str">
        <f>VLOOKUP(FlSaeure!$B$25,FlSaeure!$A$26:$C$28,3)</f>
        <v xml:space="preserve"> </v>
      </c>
    </row>
    <row r="66" spans="1:9" ht="18" customHeight="1" thickTop="1">
      <c r="A66" s="36"/>
      <c r="B66" s="11" t="s">
        <v>143</v>
      </c>
      <c r="C66" s="42"/>
      <c r="D66" s="36" t="s">
        <v>10</v>
      </c>
      <c r="E66" s="36">
        <v>3</v>
      </c>
      <c r="F66" s="120"/>
      <c r="G66" s="126" t="str">
        <f>IF(F66&lt;&gt;"","Wie wurde der Korrekturbetrag ermittelt? z. B. durch Bestimmung im Destillat oder Berechnung aus Ges.SO2","")</f>
        <v/>
      </c>
    </row>
    <row r="67" spans="1:9" ht="18" customHeight="1">
      <c r="A67" s="36"/>
      <c r="B67" s="11"/>
      <c r="C67" s="42"/>
      <c r="D67" s="36"/>
      <c r="E67" s="36"/>
      <c r="F67" s="36"/>
      <c r="G67" s="138"/>
    </row>
    <row r="68" spans="1:9" ht="18" customHeight="1">
      <c r="A68" s="36"/>
      <c r="B68" s="11" t="s">
        <v>458</v>
      </c>
      <c r="C68" s="42"/>
      <c r="D68" s="36" t="s">
        <v>10</v>
      </c>
      <c r="E68" s="36">
        <v>3</v>
      </c>
      <c r="F68" s="120"/>
      <c r="G68" s="126"/>
    </row>
    <row r="69" spans="1:9" ht="18" customHeight="1">
      <c r="A69" s="36"/>
      <c r="B69" s="11"/>
      <c r="C69" s="11"/>
      <c r="D69" s="12"/>
      <c r="E69" s="10"/>
      <c r="F69" s="10"/>
      <c r="G69" s="124"/>
    </row>
    <row r="70" spans="1:9" ht="18" customHeight="1">
      <c r="A70" s="36">
        <v>23</v>
      </c>
      <c r="B70" s="12" t="s">
        <v>461</v>
      </c>
      <c r="C70" s="42"/>
      <c r="D70" s="36" t="s">
        <v>22</v>
      </c>
      <c r="E70" s="36">
        <v>4</v>
      </c>
      <c r="F70" s="40"/>
      <c r="G70" s="29" t="str">
        <f>VLOOKUP(Fumarsre!$B$1,Fumarsre!$A$3:$C$5,3)</f>
        <v xml:space="preserve"> </v>
      </c>
      <c r="H70" s="17">
        <f>Fumarsre!$B$1</f>
        <v>4</v>
      </c>
      <c r="I70" s="16">
        <f>Fumarsre!$C$1</f>
        <v>3</v>
      </c>
    </row>
    <row r="71" spans="1:9" ht="24.95" customHeight="1">
      <c r="A71" s="36"/>
      <c r="B71" s="11" t="str">
        <f>IF(H70=I70,IF(G71="","Bitte Methodenbeschreibung eingeben!",""),IF(F70&lt;&gt;"",IF(MAX(Fumarsre!$A$3:$A6)=H70,"Bitte Methodenschlüssel auswählen!",""),""))</f>
        <v/>
      </c>
      <c r="C71" s="11"/>
      <c r="D71" s="12" t="str">
        <f>IF(H70=1,IF(G71="","Wie haben Sie kalibriert?",""),"")</f>
        <v/>
      </c>
      <c r="E71" s="10"/>
      <c r="F71" s="10"/>
      <c r="G71" s="137"/>
    </row>
    <row r="72" spans="1:9" ht="18" hidden="1" customHeight="1">
      <c r="A72" s="36">
        <v>24</v>
      </c>
      <c r="B72" s="12" t="s">
        <v>443</v>
      </c>
      <c r="C72" s="42"/>
      <c r="D72" s="36" t="s">
        <v>185</v>
      </c>
      <c r="E72" s="36">
        <v>3</v>
      </c>
      <c r="F72" s="54"/>
      <c r="G72" s="56" t="str">
        <f>VLOOKUP(Überdruck!$B$1,Überdruck!$A$3:$C$10,3)</f>
        <v xml:space="preserve"> </v>
      </c>
      <c r="H72" s="17">
        <f>Überdruck!$B$1</f>
        <v>8</v>
      </c>
      <c r="I72" s="16">
        <f>Überdruck!$C$1</f>
        <v>7</v>
      </c>
    </row>
    <row r="73" spans="1:9" ht="24.95" hidden="1" customHeight="1">
      <c r="A73" s="36"/>
      <c r="B73" s="11" t="str">
        <f>IF(H72=I72,IF(G73="","Bitte Methodenbeschreibung eingeben!",""),IF(F72&lt;&gt;"",IF(MAX(Überdruck!$A$3:$A10)=H72,"Bitte Methodenschlüssel auswählen!",""),""))</f>
        <v/>
      </c>
      <c r="C73" s="11"/>
      <c r="D73" s="12"/>
      <c r="E73" s="10"/>
      <c r="F73" s="10"/>
      <c r="G73" s="57"/>
    </row>
    <row r="74" spans="1:9" ht="18" hidden="1" customHeight="1">
      <c r="A74" s="36"/>
      <c r="B74" s="11"/>
      <c r="C74" s="11"/>
      <c r="D74" s="12"/>
      <c r="E74" s="10"/>
      <c r="F74" s="10"/>
      <c r="G74" s="18"/>
      <c r="H74" s="55"/>
      <c r="I74" s="55"/>
    </row>
    <row r="75" spans="1:9" hidden="1">
      <c r="A75" s="36"/>
      <c r="B75" s="6" t="s">
        <v>210</v>
      </c>
      <c r="C75" s="3"/>
      <c r="D75" s="5" t="s">
        <v>186</v>
      </c>
      <c r="E75" s="5">
        <v>3</v>
      </c>
      <c r="F75" s="15"/>
      <c r="G75" s="18"/>
    </row>
    <row r="76" spans="1:9" hidden="1">
      <c r="A76" s="36"/>
      <c r="B76" s="117" t="s">
        <v>209</v>
      </c>
      <c r="C76" s="3"/>
      <c r="D76" s="3"/>
      <c r="E76" s="3"/>
      <c r="F76" s="3"/>
      <c r="G76" s="18"/>
    </row>
    <row r="77" spans="1:9" hidden="1">
      <c r="A77" s="36"/>
      <c r="B77" s="6" t="s">
        <v>187</v>
      </c>
      <c r="C77" s="3"/>
      <c r="D77" s="5" t="s">
        <v>185</v>
      </c>
      <c r="E77" s="5">
        <v>3</v>
      </c>
      <c r="F77" s="14"/>
      <c r="G77" s="18"/>
    </row>
    <row r="78" spans="1:9" hidden="1">
      <c r="A78" s="36"/>
      <c r="B78" s="35"/>
      <c r="C78" s="3"/>
      <c r="D78" s="3"/>
      <c r="E78" s="3"/>
      <c r="F78" s="3"/>
      <c r="G78" s="18"/>
    </row>
    <row r="79" spans="1:9" hidden="1">
      <c r="A79" s="36"/>
      <c r="B79" s="11" t="s">
        <v>188</v>
      </c>
      <c r="C79" s="11"/>
      <c r="D79" s="12"/>
      <c r="E79" s="10"/>
      <c r="F79" s="10"/>
      <c r="G79" s="56" t="str">
        <f>VLOOKUP(Überdruck!$B$21,Überdruck!$A$23:$C$28,3)</f>
        <v xml:space="preserve"> </v>
      </c>
      <c r="H79" s="17">
        <f>Überdruck!$B$21</f>
        <v>6</v>
      </c>
      <c r="I79" s="16">
        <f>Überdruck!$C$21</f>
        <v>5</v>
      </c>
    </row>
    <row r="80" spans="1:9" ht="24.95" hidden="1" customHeight="1">
      <c r="A80" s="118"/>
      <c r="B80" s="11" t="str">
        <f>IF($H$79=$I$79,IF(G80="","Bitte ausfüllen!",""),"")</f>
        <v/>
      </c>
      <c r="C80" s="11"/>
      <c r="D80" s="12"/>
      <c r="E80" s="10"/>
      <c r="F80" s="10"/>
      <c r="G80" s="57"/>
    </row>
    <row r="81" spans="1:9" ht="20.100000000000001" hidden="1" customHeight="1">
      <c r="A81" s="6">
        <v>24</v>
      </c>
      <c r="B81" s="11" t="s">
        <v>283</v>
      </c>
      <c r="C81" s="11"/>
      <c r="D81" s="12"/>
      <c r="E81" s="36">
        <v>3</v>
      </c>
      <c r="F81" s="10"/>
      <c r="G81" s="56" t="str">
        <f>VLOOKUP(Farbwerte!$B$1,Farbwerte!$A$3:$C$5,3)</f>
        <v xml:space="preserve"> </v>
      </c>
      <c r="H81" s="38">
        <f>Farbwerte!$B$1</f>
        <v>3</v>
      </c>
      <c r="I81" s="39">
        <f>Farbwerte!$C$1</f>
        <v>2</v>
      </c>
    </row>
    <row r="82" spans="1:9" ht="24.95" hidden="1" customHeight="1">
      <c r="A82" s="35"/>
      <c r="B82" s="72" t="str">
        <f>IF(H81=I81,IF(G83="","Bitte Methodenbeschreibung eingeben!",""),IF(F83&lt;&gt;"",IF(MAX(Farbwerte!A3:A5)=H81,"Bitte Methodenschlüssel auswählen!",""),""))</f>
        <v/>
      </c>
      <c r="C82" s="11" t="s">
        <v>279</v>
      </c>
      <c r="D82" s="12"/>
      <c r="E82" s="10"/>
      <c r="F82" s="10"/>
      <c r="G82" s="57"/>
    </row>
    <row r="83" spans="1:9" ht="18" hidden="1" customHeight="1" thickBot="1">
      <c r="A83" s="35"/>
      <c r="B83" s="72" t="s">
        <v>273</v>
      </c>
      <c r="C83" s="40"/>
      <c r="D83" s="12" t="s">
        <v>278</v>
      </c>
      <c r="E83" s="42" t="s">
        <v>284</v>
      </c>
      <c r="F83" s="40"/>
      <c r="G83" s="57"/>
    </row>
    <row r="84" spans="1:9" ht="18" hidden="1" customHeight="1" thickTop="1" thickBot="1">
      <c r="A84" s="35"/>
      <c r="B84" s="72" t="s">
        <v>274</v>
      </c>
      <c r="C84" s="41"/>
      <c r="D84" s="12" t="s">
        <v>278</v>
      </c>
      <c r="E84" s="42" t="s">
        <v>284</v>
      </c>
      <c r="F84" s="41"/>
      <c r="G84" s="57"/>
    </row>
    <row r="85" spans="1:9" ht="18" hidden="1" customHeight="1" thickTop="1" thickBot="1">
      <c r="A85" s="35"/>
      <c r="B85" s="72" t="s">
        <v>275</v>
      </c>
      <c r="C85" s="41"/>
      <c r="D85" s="12" t="s">
        <v>278</v>
      </c>
      <c r="E85" s="42" t="s">
        <v>284</v>
      </c>
      <c r="F85" s="41"/>
      <c r="G85" s="57"/>
    </row>
    <row r="86" spans="1:9" ht="18" hidden="1" customHeight="1" thickTop="1">
      <c r="A86" s="35"/>
      <c r="B86" s="73" t="s">
        <v>280</v>
      </c>
      <c r="C86" s="13" t="s">
        <v>281</v>
      </c>
      <c r="D86" s="12"/>
      <c r="E86" s="42" t="s">
        <v>282</v>
      </c>
      <c r="F86" s="13"/>
      <c r="G86" s="57"/>
    </row>
    <row r="87" spans="1:9" ht="12.75" hidden="1">
      <c r="A87" s="118"/>
      <c r="B87" s="118"/>
      <c r="C87" s="49"/>
      <c r="D87" s="49"/>
      <c r="E87" s="49"/>
      <c r="F87" s="49"/>
      <c r="G87" s="49"/>
    </row>
  </sheetData>
  <sheetProtection algorithmName="SHA-512" hashValue="nvYav8iGptRexqFWimUuu1OUCAGzbf4RgnJerGzJzrcguwPASHBOzZxRlUaLOFXOdiBg9icq6ccKvkB45Ajcgw==" saltValue="FvckjbeuE0HBEZVc/wiK3A==" spinCount="100000" sheet="1" objects="1" scenarios="1"/>
  <phoneticPr fontId="0" type="noConversion"/>
  <conditionalFormatting sqref="C2 G2">
    <cfRule type="cellIs" dxfId="34" priority="58" stopIfTrue="1" operator="equal">
      <formula>""</formula>
    </cfRule>
  </conditionalFormatting>
  <conditionalFormatting sqref="G9">
    <cfRule type="expression" dxfId="33" priority="35" stopIfTrue="1">
      <formula>$H$8-$I$8=0</formula>
    </cfRule>
  </conditionalFormatting>
  <conditionalFormatting sqref="G11">
    <cfRule type="expression" dxfId="32" priority="38" stopIfTrue="1">
      <formula>$H$10-$I$10=0</formula>
    </cfRule>
  </conditionalFormatting>
  <conditionalFormatting sqref="G13">
    <cfRule type="expression" dxfId="31" priority="39" stopIfTrue="1">
      <formula>$H$12-$I$12=0</formula>
    </cfRule>
  </conditionalFormatting>
  <conditionalFormatting sqref="G15">
    <cfRule type="expression" dxfId="30" priority="40" stopIfTrue="1">
      <formula>$H$14-$I$14=0</formula>
    </cfRule>
  </conditionalFormatting>
  <conditionalFormatting sqref="G17">
    <cfRule type="expression" dxfId="29" priority="41" stopIfTrue="1">
      <formula>$H$16-$I$16=0</formula>
    </cfRule>
  </conditionalFormatting>
  <conditionalFormatting sqref="G19:G21">
    <cfRule type="expression" dxfId="28" priority="42" stopIfTrue="1">
      <formula>OR($H$18-$I$18=0,$H$18=6,$H$18=8)</formula>
    </cfRule>
  </conditionalFormatting>
  <conditionalFormatting sqref="G23">
    <cfRule type="expression" dxfId="27" priority="57" stopIfTrue="1">
      <formula>$H$22-$I$22=0</formula>
    </cfRule>
  </conditionalFormatting>
  <conditionalFormatting sqref="G25">
    <cfRule type="expression" dxfId="26" priority="43" stopIfTrue="1">
      <formula>$H$24-$I$24=0</formula>
    </cfRule>
  </conditionalFormatting>
  <conditionalFormatting sqref="G27">
    <cfRule type="expression" dxfId="25" priority="44" stopIfTrue="1">
      <formula>$H$26-$I$26=0</formula>
    </cfRule>
  </conditionalFormatting>
  <conditionalFormatting sqref="G29">
    <cfRule type="expression" dxfId="24" priority="56" stopIfTrue="1">
      <formula>$H$28-$I$28=0</formula>
    </cfRule>
  </conditionalFormatting>
  <conditionalFormatting sqref="G31">
    <cfRule type="expression" dxfId="23" priority="45" stopIfTrue="1">
      <formula>$H$30-$I$30=0</formula>
    </cfRule>
  </conditionalFormatting>
  <conditionalFormatting sqref="G34">
    <cfRule type="expression" dxfId="22" priority="46" stopIfTrue="1">
      <formula>OR($H$33-$I$33=0,$H$33&lt;3)</formula>
    </cfRule>
  </conditionalFormatting>
  <conditionalFormatting sqref="G38">
    <cfRule type="expression" dxfId="21" priority="47" stopIfTrue="1">
      <formula>OR($H$37-$I$37=0,$H$37&lt;3)</formula>
    </cfRule>
  </conditionalFormatting>
  <conditionalFormatting sqref="G43">
    <cfRule type="expression" dxfId="20" priority="48" stopIfTrue="1">
      <formula>OR($H$42-$I$42=0,$H$42&lt;3)</formula>
    </cfRule>
  </conditionalFormatting>
  <conditionalFormatting sqref="G45">
    <cfRule type="expression" dxfId="19" priority="49" stopIfTrue="1">
      <formula>$H$44-$I$44=0</formula>
    </cfRule>
  </conditionalFormatting>
  <conditionalFormatting sqref="G47">
    <cfRule type="expression" dxfId="18" priority="50" stopIfTrue="1">
      <formula>OR($H$46-$I$46=0,$H$46=1)</formula>
    </cfRule>
  </conditionalFormatting>
  <conditionalFormatting sqref="G49">
    <cfRule type="expression" dxfId="17" priority="37" stopIfTrue="1">
      <formula>OR($H$48-$I$48=0,$H$48&lt;3,$H$48=7)</formula>
    </cfRule>
  </conditionalFormatting>
  <conditionalFormatting sqref="G51">
    <cfRule type="expression" dxfId="16" priority="51" stopIfTrue="1">
      <formula>OR($H$50-$I$50=0,$H$50&lt;2)</formula>
    </cfRule>
  </conditionalFormatting>
  <conditionalFormatting sqref="G53">
    <cfRule type="expression" dxfId="15" priority="52" stopIfTrue="1">
      <formula>OR($H$52-$I$52=0,$H$52&lt;3,$H$52=7)</formula>
    </cfRule>
  </conditionalFormatting>
  <conditionalFormatting sqref="G55">
    <cfRule type="expression" dxfId="14" priority="53" stopIfTrue="1">
      <formula>OR($H$54-$I$54=0,$H$54&lt;2)</formula>
    </cfRule>
  </conditionalFormatting>
  <conditionalFormatting sqref="G57">
    <cfRule type="expression" dxfId="13" priority="54" stopIfTrue="1">
      <formula>OR($H$56-$I$56=0,$H$56&lt;3)</formula>
    </cfRule>
  </conditionalFormatting>
  <conditionalFormatting sqref="G59">
    <cfRule type="expression" dxfId="0" priority="5" stopIfTrue="1">
      <formula>OR($H$58-$I$58=0,$H58=2, $H$58=3,$H$58=4,$H$58=5)</formula>
    </cfRule>
  </conditionalFormatting>
  <conditionalFormatting sqref="G61">
    <cfRule type="expression" dxfId="12" priority="9" stopIfTrue="1">
      <formula>OR($H$60-$I$60=0,$H$60&lt;3)</formula>
    </cfRule>
  </conditionalFormatting>
  <conditionalFormatting sqref="G63">
    <cfRule type="expression" dxfId="11" priority="55" stopIfTrue="1">
      <formula>$H$62-$I$62=0</formula>
    </cfRule>
  </conditionalFormatting>
  <conditionalFormatting sqref="G67">
    <cfRule type="expression" dxfId="10" priority="1">
      <formula>OR(F66&lt;&gt;"",)</formula>
    </cfRule>
  </conditionalFormatting>
  <conditionalFormatting sqref="G71">
    <cfRule type="expression" dxfId="9" priority="8" stopIfTrue="1">
      <formula>OR($H$70-$I$70=0,$H$70=1)</formula>
    </cfRule>
  </conditionalFormatting>
  <conditionalFormatting sqref="G73">
    <cfRule type="expression" dxfId="8" priority="7" stopIfTrue="1">
      <formula>$H$72-$I$72=0</formula>
    </cfRule>
  </conditionalFormatting>
  <conditionalFormatting sqref="G80">
    <cfRule type="expression" dxfId="7" priority="6" stopIfTrue="1">
      <formula>$H$79-$I$79=0</formula>
    </cfRule>
  </conditionalFormatting>
  <conditionalFormatting sqref="G82">
    <cfRule type="expression" dxfId="6" priority="2" stopIfTrue="1">
      <formula>$H$81-$I$81=0</formula>
    </cfRule>
  </conditionalFormatting>
  <conditionalFormatting sqref="H8 H10 H12 H14 H16 H18 H22 H24 H26 H28 H30 H33 H37 H39:H42 H44 H46 H48 H50 H52 H54 H56 H58 H60 H62">
    <cfRule type="expression" dxfId="5" priority="32" stopIfTrue="1">
      <formula>$H8-$I8=1</formula>
    </cfRule>
  </conditionalFormatting>
  <conditionalFormatting sqref="H70">
    <cfRule type="expression" dxfId="4" priority="34" stopIfTrue="1">
      <formula>$H70-$I70=1</formula>
    </cfRule>
  </conditionalFormatting>
  <conditionalFormatting sqref="H72">
    <cfRule type="expression" dxfId="3" priority="23" stopIfTrue="1">
      <formula>$H72-$I72=1</formula>
    </cfRule>
  </conditionalFormatting>
  <conditionalFormatting sqref="H79">
    <cfRule type="expression" dxfId="2" priority="12" stopIfTrue="1">
      <formula>$H79-$I79=1</formula>
    </cfRule>
  </conditionalFormatting>
  <conditionalFormatting sqref="H81">
    <cfRule type="expression" dxfId="1" priority="3" stopIfTrue="1">
      <formula>$H81-$I81=1</formula>
    </cfRule>
  </conditionalFormatting>
  <pageMargins left="0.39370078740157483" right="0.39370078740157483" top="0.70866141732283472" bottom="0.39370078740157483" header="0.51181102362204722" footer="0.19685039370078741"/>
  <pageSetup paperSize="9" scale="75" orientation="landscape" horizontalDpi="300" verticalDpi="300" r:id="rId1"/>
  <headerFooter alignWithMargins="0">
    <oddHeader>&amp;L&amp;11Deutsche Weinanalytiker e.V.&amp;R&amp;11Laborvergleichsuntersuchung 2025</oddHeader>
    <oddFooter>&amp;C&amp;11&amp;P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Drop Down 12">
              <controlPr locked="0" defaultSize="0" autoLine="0" autoPict="0">
                <anchor moveWithCells="1">
                  <from>
                    <xdr:col>2</xdr:col>
                    <xdr:colOff>0</xdr:colOff>
                    <xdr:row>6</xdr:row>
                    <xdr:rowOff>152400</xdr:rowOff>
                  </from>
                  <to>
                    <xdr:col>3</xdr:col>
                    <xdr:colOff>19050</xdr:colOff>
                    <xdr:row>8</xdr:row>
                    <xdr:rowOff>0</xdr:rowOff>
                  </to>
                </anchor>
              </controlPr>
            </control>
          </mc:Choice>
        </mc:AlternateContent>
        <mc:AlternateContent xmlns:mc="http://schemas.openxmlformats.org/markup-compatibility/2006">
          <mc:Choice Requires="x14">
            <control shapeId="1038" r:id="rId5" name="Drop Down 14">
              <controlPr locked="0" defaultSize="0" autoLine="0" autoPict="0">
                <anchor moveWithCells="1">
                  <from>
                    <xdr:col>2</xdr:col>
                    <xdr:colOff>0</xdr:colOff>
                    <xdr:row>10</xdr:row>
                    <xdr:rowOff>285750</xdr:rowOff>
                  </from>
                  <to>
                    <xdr:col>3</xdr:col>
                    <xdr:colOff>19050</xdr:colOff>
                    <xdr:row>12</xdr:row>
                    <xdr:rowOff>0</xdr:rowOff>
                  </to>
                </anchor>
              </controlPr>
            </control>
          </mc:Choice>
        </mc:AlternateContent>
        <mc:AlternateContent xmlns:mc="http://schemas.openxmlformats.org/markup-compatibility/2006">
          <mc:Choice Requires="x14">
            <control shapeId="1041" r:id="rId6" name="Drop Down 17">
              <controlPr locked="0" defaultSize="0" autoLine="0" autoPict="0">
                <anchor moveWithCells="1">
                  <from>
                    <xdr:col>2</xdr:col>
                    <xdr:colOff>9525</xdr:colOff>
                    <xdr:row>25</xdr:row>
                    <xdr:rowOff>0</xdr:rowOff>
                  </from>
                  <to>
                    <xdr:col>3</xdr:col>
                    <xdr:colOff>28575</xdr:colOff>
                    <xdr:row>26</xdr:row>
                    <xdr:rowOff>28575</xdr:rowOff>
                  </to>
                </anchor>
              </controlPr>
            </control>
          </mc:Choice>
        </mc:AlternateContent>
        <mc:AlternateContent xmlns:mc="http://schemas.openxmlformats.org/markup-compatibility/2006">
          <mc:Choice Requires="x14">
            <control shapeId="1042" r:id="rId7" name="Drop Down 18">
              <controlPr locked="0" defaultSize="0" autoLine="0" autoPict="0">
                <anchor moveWithCells="1">
                  <from>
                    <xdr:col>1</xdr:col>
                    <xdr:colOff>2314575</xdr:colOff>
                    <xdr:row>27</xdr:row>
                    <xdr:rowOff>0</xdr:rowOff>
                  </from>
                  <to>
                    <xdr:col>3</xdr:col>
                    <xdr:colOff>9525</xdr:colOff>
                    <xdr:row>28</xdr:row>
                    <xdr:rowOff>28575</xdr:rowOff>
                  </to>
                </anchor>
              </controlPr>
            </control>
          </mc:Choice>
        </mc:AlternateContent>
        <mc:AlternateContent xmlns:mc="http://schemas.openxmlformats.org/markup-compatibility/2006">
          <mc:Choice Requires="x14">
            <control shapeId="1043" r:id="rId8" name="Drop Down 19">
              <controlPr locked="0" defaultSize="0" autoLine="0" autoPict="0">
                <anchor moveWithCells="1">
                  <from>
                    <xdr:col>2</xdr:col>
                    <xdr:colOff>0</xdr:colOff>
                    <xdr:row>9</xdr:row>
                    <xdr:rowOff>0</xdr:rowOff>
                  </from>
                  <to>
                    <xdr:col>3</xdr:col>
                    <xdr:colOff>19050</xdr:colOff>
                    <xdr:row>10</xdr:row>
                    <xdr:rowOff>19050</xdr:rowOff>
                  </to>
                </anchor>
              </controlPr>
            </control>
          </mc:Choice>
        </mc:AlternateContent>
        <mc:AlternateContent xmlns:mc="http://schemas.openxmlformats.org/markup-compatibility/2006">
          <mc:Choice Requires="x14">
            <control shapeId="1044" r:id="rId9" name="Drop Down 20">
              <controlPr locked="0" defaultSize="0" autoLine="0" autoPict="0">
                <anchor moveWithCells="1">
                  <from>
                    <xdr:col>2</xdr:col>
                    <xdr:colOff>9525</xdr:colOff>
                    <xdr:row>29</xdr:row>
                    <xdr:rowOff>19050</xdr:rowOff>
                  </from>
                  <to>
                    <xdr:col>3</xdr:col>
                    <xdr:colOff>28575</xdr:colOff>
                    <xdr:row>30</xdr:row>
                    <xdr:rowOff>9525</xdr:rowOff>
                  </to>
                </anchor>
              </controlPr>
            </control>
          </mc:Choice>
        </mc:AlternateContent>
        <mc:AlternateContent xmlns:mc="http://schemas.openxmlformats.org/markup-compatibility/2006">
          <mc:Choice Requires="x14">
            <control shapeId="1045" r:id="rId10" name="Drop Down 21">
              <controlPr locked="0" defaultSize="0" autoLine="0" autoPict="0">
                <anchor moveWithCells="1">
                  <from>
                    <xdr:col>2</xdr:col>
                    <xdr:colOff>9525</xdr:colOff>
                    <xdr:row>13</xdr:row>
                    <xdr:rowOff>0</xdr:rowOff>
                  </from>
                  <to>
                    <xdr:col>3</xdr:col>
                    <xdr:colOff>28575</xdr:colOff>
                    <xdr:row>14</xdr:row>
                    <xdr:rowOff>28575</xdr:rowOff>
                  </to>
                </anchor>
              </controlPr>
            </control>
          </mc:Choice>
        </mc:AlternateContent>
        <mc:AlternateContent xmlns:mc="http://schemas.openxmlformats.org/markup-compatibility/2006">
          <mc:Choice Requires="x14">
            <control shapeId="1046" r:id="rId11" name="Drop Down 22">
              <controlPr locked="0" defaultSize="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1047" r:id="rId12" name="Drop Down 23">
              <controlPr locked="0" defaultSize="0" autoLine="0" autoPict="0">
                <anchor moveWithCells="1">
                  <from>
                    <xdr:col>2</xdr:col>
                    <xdr:colOff>0</xdr:colOff>
                    <xdr:row>17</xdr:row>
                    <xdr:rowOff>9525</xdr:rowOff>
                  </from>
                  <to>
                    <xdr:col>3</xdr:col>
                    <xdr:colOff>19050</xdr:colOff>
                    <xdr:row>18</xdr:row>
                    <xdr:rowOff>28575</xdr:rowOff>
                  </to>
                </anchor>
              </controlPr>
            </control>
          </mc:Choice>
        </mc:AlternateContent>
        <mc:AlternateContent xmlns:mc="http://schemas.openxmlformats.org/markup-compatibility/2006">
          <mc:Choice Requires="x14">
            <control shapeId="1048" r:id="rId13" name="Drop Down 24">
              <controlPr locked="0" defaultSize="0" autoLine="0" autoPict="0">
                <anchor moveWithCells="1">
                  <from>
                    <xdr:col>2</xdr:col>
                    <xdr:colOff>0</xdr:colOff>
                    <xdr:row>23</xdr:row>
                    <xdr:rowOff>0</xdr:rowOff>
                  </from>
                  <to>
                    <xdr:col>3</xdr:col>
                    <xdr:colOff>19050</xdr:colOff>
                    <xdr:row>24</xdr:row>
                    <xdr:rowOff>28575</xdr:rowOff>
                  </to>
                </anchor>
              </controlPr>
            </control>
          </mc:Choice>
        </mc:AlternateContent>
        <mc:AlternateContent xmlns:mc="http://schemas.openxmlformats.org/markup-compatibility/2006">
          <mc:Choice Requires="x14">
            <control shapeId="1049" r:id="rId14" name="Drop Down 25">
              <controlPr locked="0" defaultSize="0" autoLine="0" autoPict="0">
                <anchor moveWithCells="1">
                  <from>
                    <xdr:col>2</xdr:col>
                    <xdr:colOff>0</xdr:colOff>
                    <xdr:row>32</xdr:row>
                    <xdr:rowOff>9525</xdr:rowOff>
                  </from>
                  <to>
                    <xdr:col>3</xdr:col>
                    <xdr:colOff>19050</xdr:colOff>
                    <xdr:row>33</xdr:row>
                    <xdr:rowOff>38100</xdr:rowOff>
                  </to>
                </anchor>
              </controlPr>
            </control>
          </mc:Choice>
        </mc:AlternateContent>
        <mc:AlternateContent xmlns:mc="http://schemas.openxmlformats.org/markup-compatibility/2006">
          <mc:Choice Requires="x14">
            <control shapeId="1050" r:id="rId15" name="Drop Down 26">
              <controlPr locked="0" defaultSize="0" autoLine="0" autoPict="0">
                <anchor moveWithCells="1">
                  <from>
                    <xdr:col>1</xdr:col>
                    <xdr:colOff>2314575</xdr:colOff>
                    <xdr:row>33</xdr:row>
                    <xdr:rowOff>295275</xdr:rowOff>
                  </from>
                  <to>
                    <xdr:col>3</xdr:col>
                    <xdr:colOff>9525</xdr:colOff>
                    <xdr:row>37</xdr:row>
                    <xdr:rowOff>19050</xdr:rowOff>
                  </to>
                </anchor>
              </controlPr>
            </control>
          </mc:Choice>
        </mc:AlternateContent>
        <mc:AlternateContent xmlns:mc="http://schemas.openxmlformats.org/markup-compatibility/2006">
          <mc:Choice Requires="x14">
            <control shapeId="1051" r:id="rId16" name="Drop Down 27">
              <controlPr locked="0" defaultSize="0" autoLine="0" autoPict="0">
                <anchor moveWithCells="1">
                  <from>
                    <xdr:col>2</xdr:col>
                    <xdr:colOff>0</xdr:colOff>
                    <xdr:row>41</xdr:row>
                    <xdr:rowOff>0</xdr:rowOff>
                  </from>
                  <to>
                    <xdr:col>3</xdr:col>
                    <xdr:colOff>19050</xdr:colOff>
                    <xdr:row>42</xdr:row>
                    <xdr:rowOff>28575</xdr:rowOff>
                  </to>
                </anchor>
              </controlPr>
            </control>
          </mc:Choice>
        </mc:AlternateContent>
        <mc:AlternateContent xmlns:mc="http://schemas.openxmlformats.org/markup-compatibility/2006">
          <mc:Choice Requires="x14">
            <control shapeId="1052" r:id="rId17" name="Drop Down 28">
              <controlPr locked="0" defaultSize="0" autoLine="0" autoPict="0">
                <anchor moveWithCells="1">
                  <from>
                    <xdr:col>2</xdr:col>
                    <xdr:colOff>0</xdr:colOff>
                    <xdr:row>43</xdr:row>
                    <xdr:rowOff>0</xdr:rowOff>
                  </from>
                  <to>
                    <xdr:col>3</xdr:col>
                    <xdr:colOff>19050</xdr:colOff>
                    <xdr:row>44</xdr:row>
                    <xdr:rowOff>28575</xdr:rowOff>
                  </to>
                </anchor>
              </controlPr>
            </control>
          </mc:Choice>
        </mc:AlternateContent>
        <mc:AlternateContent xmlns:mc="http://schemas.openxmlformats.org/markup-compatibility/2006">
          <mc:Choice Requires="x14">
            <control shapeId="1053" r:id="rId18" name="Drop Down 29">
              <controlPr locked="0" defaultSize="0" autoLine="0" autoPict="0">
                <anchor moveWithCells="1">
                  <from>
                    <xdr:col>2</xdr:col>
                    <xdr:colOff>0</xdr:colOff>
                    <xdr:row>45</xdr:row>
                    <xdr:rowOff>0</xdr:rowOff>
                  </from>
                  <to>
                    <xdr:col>3</xdr:col>
                    <xdr:colOff>19050</xdr:colOff>
                    <xdr:row>46</xdr:row>
                    <xdr:rowOff>28575</xdr:rowOff>
                  </to>
                </anchor>
              </controlPr>
            </control>
          </mc:Choice>
        </mc:AlternateContent>
        <mc:AlternateContent xmlns:mc="http://schemas.openxmlformats.org/markup-compatibility/2006">
          <mc:Choice Requires="x14">
            <control shapeId="1054" r:id="rId19" name="Drop Down 30">
              <controlPr locked="0" defaultSize="0" autoLine="0" autoPict="0">
                <anchor moveWithCells="1">
                  <from>
                    <xdr:col>2</xdr:col>
                    <xdr:colOff>9525</xdr:colOff>
                    <xdr:row>47</xdr:row>
                    <xdr:rowOff>0</xdr:rowOff>
                  </from>
                  <to>
                    <xdr:col>3</xdr:col>
                    <xdr:colOff>28575</xdr:colOff>
                    <xdr:row>48</xdr:row>
                    <xdr:rowOff>28575</xdr:rowOff>
                  </to>
                </anchor>
              </controlPr>
            </control>
          </mc:Choice>
        </mc:AlternateContent>
        <mc:AlternateContent xmlns:mc="http://schemas.openxmlformats.org/markup-compatibility/2006">
          <mc:Choice Requires="x14">
            <control shapeId="1055" r:id="rId20" name="Drop Down 31">
              <controlPr locked="0" defaultSize="0" autoLine="0" autoPict="0">
                <anchor moveWithCells="1">
                  <from>
                    <xdr:col>2</xdr:col>
                    <xdr:colOff>0</xdr:colOff>
                    <xdr:row>51</xdr:row>
                    <xdr:rowOff>0</xdr:rowOff>
                  </from>
                  <to>
                    <xdr:col>3</xdr:col>
                    <xdr:colOff>19050</xdr:colOff>
                    <xdr:row>52</xdr:row>
                    <xdr:rowOff>28575</xdr:rowOff>
                  </to>
                </anchor>
              </controlPr>
            </control>
          </mc:Choice>
        </mc:AlternateContent>
        <mc:AlternateContent xmlns:mc="http://schemas.openxmlformats.org/markup-compatibility/2006">
          <mc:Choice Requires="x14">
            <control shapeId="1056" r:id="rId21" name="Drop Down 32">
              <controlPr locked="0" defaultSize="0" autoLine="0" autoPict="0">
                <anchor moveWithCells="1">
                  <from>
                    <xdr:col>2</xdr:col>
                    <xdr:colOff>0</xdr:colOff>
                    <xdr:row>48</xdr:row>
                    <xdr:rowOff>304800</xdr:rowOff>
                  </from>
                  <to>
                    <xdr:col>3</xdr:col>
                    <xdr:colOff>19050</xdr:colOff>
                    <xdr:row>50</xdr:row>
                    <xdr:rowOff>19050</xdr:rowOff>
                  </to>
                </anchor>
              </controlPr>
            </control>
          </mc:Choice>
        </mc:AlternateContent>
        <mc:AlternateContent xmlns:mc="http://schemas.openxmlformats.org/markup-compatibility/2006">
          <mc:Choice Requires="x14">
            <control shapeId="1057" r:id="rId22" name="Drop Down 33">
              <controlPr locked="0" defaultSize="0" autoLine="0" autoPict="0">
                <anchor moveWithCells="1">
                  <from>
                    <xdr:col>2</xdr:col>
                    <xdr:colOff>0</xdr:colOff>
                    <xdr:row>54</xdr:row>
                    <xdr:rowOff>304800</xdr:rowOff>
                  </from>
                  <to>
                    <xdr:col>3</xdr:col>
                    <xdr:colOff>19050</xdr:colOff>
                    <xdr:row>56</xdr:row>
                    <xdr:rowOff>19050</xdr:rowOff>
                  </to>
                </anchor>
              </controlPr>
            </control>
          </mc:Choice>
        </mc:AlternateContent>
        <mc:AlternateContent xmlns:mc="http://schemas.openxmlformats.org/markup-compatibility/2006">
          <mc:Choice Requires="x14">
            <control shapeId="1058" r:id="rId23" name="Drop Down 34">
              <controlPr locked="0" defaultSize="0" autoLine="0" autoPict="0">
                <anchor moveWithCells="1">
                  <from>
                    <xdr:col>2</xdr:col>
                    <xdr:colOff>0</xdr:colOff>
                    <xdr:row>52</xdr:row>
                    <xdr:rowOff>304800</xdr:rowOff>
                  </from>
                  <to>
                    <xdr:col>3</xdr:col>
                    <xdr:colOff>19050</xdr:colOff>
                    <xdr:row>54</xdr:row>
                    <xdr:rowOff>19050</xdr:rowOff>
                  </to>
                </anchor>
              </controlPr>
            </control>
          </mc:Choice>
        </mc:AlternateContent>
        <mc:AlternateContent xmlns:mc="http://schemas.openxmlformats.org/markup-compatibility/2006">
          <mc:Choice Requires="x14">
            <control shapeId="1059" r:id="rId24" name="Drop Down 35">
              <controlPr locked="0" defaultSize="0" autoLine="0" autoPict="0">
                <anchor moveWithCells="1">
                  <from>
                    <xdr:col>2</xdr:col>
                    <xdr:colOff>0</xdr:colOff>
                    <xdr:row>61</xdr:row>
                    <xdr:rowOff>9525</xdr:rowOff>
                  </from>
                  <to>
                    <xdr:col>3</xdr:col>
                    <xdr:colOff>19050</xdr:colOff>
                    <xdr:row>62</xdr:row>
                    <xdr:rowOff>38100</xdr:rowOff>
                  </to>
                </anchor>
              </controlPr>
            </control>
          </mc:Choice>
        </mc:AlternateContent>
        <mc:AlternateContent xmlns:mc="http://schemas.openxmlformats.org/markup-compatibility/2006">
          <mc:Choice Requires="x14">
            <control shapeId="1072" r:id="rId25" name="Drop Down 48">
              <controlPr locked="0" defaultSize="0" autoLine="0" autoPict="0">
                <anchor moveWithCells="1">
                  <from>
                    <xdr:col>2</xdr:col>
                    <xdr:colOff>0</xdr:colOff>
                    <xdr:row>19</xdr:row>
                    <xdr:rowOff>0</xdr:rowOff>
                  </from>
                  <to>
                    <xdr:col>3</xdr:col>
                    <xdr:colOff>19050</xdr:colOff>
                    <xdr:row>22</xdr:row>
                    <xdr:rowOff>28575</xdr:rowOff>
                  </to>
                </anchor>
              </controlPr>
            </control>
          </mc:Choice>
        </mc:AlternateContent>
        <mc:AlternateContent xmlns:mc="http://schemas.openxmlformats.org/markup-compatibility/2006">
          <mc:Choice Requires="x14">
            <control shapeId="1075" r:id="rId26" name="Drop Down 51">
              <controlPr locked="0" defaultSize="0" autoLine="0" autoPict="0">
                <anchor moveWithCells="1">
                  <from>
                    <xdr:col>2</xdr:col>
                    <xdr:colOff>0</xdr:colOff>
                    <xdr:row>64</xdr:row>
                    <xdr:rowOff>0</xdr:rowOff>
                  </from>
                  <to>
                    <xdr:col>3</xdr:col>
                    <xdr:colOff>19050</xdr:colOff>
                    <xdr:row>64</xdr:row>
                    <xdr:rowOff>209550</xdr:rowOff>
                  </to>
                </anchor>
              </controlPr>
            </control>
          </mc:Choice>
        </mc:AlternateContent>
        <mc:AlternateContent xmlns:mc="http://schemas.openxmlformats.org/markup-compatibility/2006">
          <mc:Choice Requires="x14">
            <control shapeId="1079" r:id="rId27" name="Drop Down 55">
              <controlPr locked="0" defaultSize="0" autoLine="0" autoPict="0">
                <anchor moveWithCells="1">
                  <from>
                    <xdr:col>2</xdr:col>
                    <xdr:colOff>0</xdr:colOff>
                    <xdr:row>59</xdr:row>
                    <xdr:rowOff>0</xdr:rowOff>
                  </from>
                  <to>
                    <xdr:col>3</xdr:col>
                    <xdr:colOff>19050</xdr:colOff>
                    <xdr:row>60</xdr:row>
                    <xdr:rowOff>19050</xdr:rowOff>
                  </to>
                </anchor>
              </controlPr>
            </control>
          </mc:Choice>
        </mc:AlternateContent>
        <mc:AlternateContent xmlns:mc="http://schemas.openxmlformats.org/markup-compatibility/2006">
          <mc:Choice Requires="x14">
            <control shapeId="1080" r:id="rId28" name="Drop Down 56">
              <controlPr locked="0" defaultSize="0" autoLine="0" autoPict="0">
                <anchor moveWithCells="1">
                  <from>
                    <xdr:col>2</xdr:col>
                    <xdr:colOff>0</xdr:colOff>
                    <xdr:row>56</xdr:row>
                    <xdr:rowOff>304800</xdr:rowOff>
                  </from>
                  <to>
                    <xdr:col>3</xdr:col>
                    <xdr:colOff>19050</xdr:colOff>
                    <xdr:row>58</xdr:row>
                    <xdr:rowOff>19050</xdr:rowOff>
                  </to>
                </anchor>
              </controlPr>
            </control>
          </mc:Choice>
        </mc:AlternateContent>
        <mc:AlternateContent xmlns:mc="http://schemas.openxmlformats.org/markup-compatibility/2006">
          <mc:Choice Requires="x14">
            <control shapeId="1081" r:id="rId29" name="Drop Down 57">
              <controlPr locked="0" defaultSize="0" autoLine="0" autoPict="0">
                <anchor moveWithCells="1">
                  <from>
                    <xdr:col>1</xdr:col>
                    <xdr:colOff>2305050</xdr:colOff>
                    <xdr:row>69</xdr:row>
                    <xdr:rowOff>19050</xdr:rowOff>
                  </from>
                  <to>
                    <xdr:col>3</xdr:col>
                    <xdr:colOff>0</xdr:colOff>
                    <xdr:row>70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C6BC-CA53-4F84-A255-9AD1B59646C4}">
  <dimension ref="A1:G41"/>
  <sheetViews>
    <sheetView workbookViewId="0">
      <selection activeCell="C30" sqref="C30"/>
    </sheetView>
  </sheetViews>
  <sheetFormatPr baseColWidth="10" defaultRowHeight="12.75"/>
  <cols>
    <col min="1" max="1" width="96.28515625" customWidth="1"/>
    <col min="2" max="7" width="12.7109375" customWidth="1"/>
  </cols>
  <sheetData>
    <row r="1" spans="1:7" ht="15">
      <c r="A1" s="78" t="s">
        <v>459</v>
      </c>
    </row>
    <row r="2" spans="1:7">
      <c r="A2" s="150"/>
    </row>
    <row r="3" spans="1:7" ht="14.25">
      <c r="A3" s="151"/>
      <c r="B3" s="20"/>
      <c r="C3" s="20"/>
      <c r="D3" s="20"/>
      <c r="E3" s="20"/>
      <c r="F3" s="20"/>
      <c r="G3" s="20"/>
    </row>
    <row r="4" spans="1:7" ht="14.25">
      <c r="A4" s="151"/>
      <c r="B4" s="20"/>
      <c r="C4" s="20"/>
      <c r="D4" s="20"/>
      <c r="E4" s="20"/>
      <c r="F4" s="20"/>
      <c r="G4" s="20"/>
    </row>
    <row r="5" spans="1:7" ht="14.25">
      <c r="A5" s="151"/>
      <c r="B5" s="20"/>
      <c r="C5" s="20"/>
      <c r="D5" s="20"/>
      <c r="E5" s="20"/>
      <c r="F5" s="20"/>
      <c r="G5" s="20"/>
    </row>
    <row r="6" spans="1:7" ht="14.25">
      <c r="A6" s="151"/>
      <c r="B6" s="20"/>
      <c r="C6" s="20"/>
      <c r="D6" s="20"/>
      <c r="E6" s="20"/>
      <c r="F6" s="20"/>
      <c r="G6" s="20"/>
    </row>
    <row r="7" spans="1:7" ht="14.25">
      <c r="A7" s="151"/>
      <c r="B7" s="20"/>
      <c r="C7" s="20"/>
      <c r="D7" s="20"/>
      <c r="E7" s="20"/>
      <c r="F7" s="20"/>
      <c r="G7" s="20"/>
    </row>
    <row r="8" spans="1:7" ht="14.25">
      <c r="A8" s="151"/>
      <c r="B8" s="20"/>
      <c r="C8" s="20"/>
      <c r="D8" s="20"/>
      <c r="E8" s="20"/>
      <c r="F8" s="20"/>
      <c r="G8" s="20"/>
    </row>
    <row r="9" spans="1:7" ht="14.25">
      <c r="A9" s="151"/>
      <c r="B9" s="20"/>
      <c r="C9" s="20"/>
      <c r="D9" s="20"/>
      <c r="E9" s="20"/>
      <c r="F9" s="20"/>
      <c r="G9" s="20"/>
    </row>
    <row r="10" spans="1:7" ht="14.25">
      <c r="A10" s="151"/>
      <c r="B10" s="20"/>
      <c r="C10" s="20"/>
      <c r="D10" s="20"/>
      <c r="E10" s="20"/>
      <c r="F10" s="20"/>
      <c r="G10" s="20"/>
    </row>
    <row r="11" spans="1:7" ht="14.25">
      <c r="A11" s="152"/>
      <c r="B11" s="20"/>
      <c r="C11" s="20"/>
      <c r="D11" s="20"/>
      <c r="E11" s="20"/>
      <c r="F11" s="20"/>
      <c r="G11" s="20"/>
    </row>
    <row r="12" spans="1:7" ht="14.25">
      <c r="A12" s="152"/>
      <c r="B12" s="20"/>
      <c r="C12" s="20"/>
      <c r="D12" s="20"/>
      <c r="E12" s="20"/>
      <c r="F12" s="20"/>
      <c r="G12" s="20"/>
    </row>
    <row r="13" spans="1:7" ht="14.25">
      <c r="A13" s="152"/>
      <c r="B13" s="20"/>
      <c r="C13" s="20"/>
      <c r="D13" s="20"/>
      <c r="E13" s="20"/>
      <c r="F13" s="20"/>
      <c r="G13" s="20"/>
    </row>
    <row r="14" spans="1:7" ht="14.25">
      <c r="A14" s="152"/>
      <c r="B14" s="20"/>
      <c r="C14" s="20"/>
      <c r="D14" s="20"/>
      <c r="E14" s="20"/>
      <c r="F14" s="20"/>
      <c r="G14" s="20"/>
    </row>
    <row r="15" spans="1:7" ht="14.25">
      <c r="A15" s="152"/>
      <c r="B15" s="20"/>
      <c r="C15" s="20"/>
      <c r="D15" s="20"/>
      <c r="E15" s="20"/>
      <c r="F15" s="20"/>
      <c r="G15" s="20"/>
    </row>
    <row r="16" spans="1:7" ht="14.25">
      <c r="A16" s="152"/>
      <c r="B16" s="20"/>
      <c r="C16" s="20"/>
      <c r="D16" s="20"/>
      <c r="E16" s="20"/>
      <c r="F16" s="20"/>
      <c r="G16" s="20"/>
    </row>
    <row r="17" spans="1:7" ht="14.25">
      <c r="A17" s="152"/>
      <c r="B17" s="20"/>
      <c r="C17" s="20"/>
      <c r="D17" s="20"/>
      <c r="E17" s="20"/>
      <c r="F17" s="20"/>
      <c r="G17" s="20"/>
    </row>
    <row r="18" spans="1:7" ht="14.25">
      <c r="A18" s="152"/>
      <c r="B18" s="20"/>
      <c r="C18" s="20"/>
      <c r="D18" s="20"/>
      <c r="E18" s="20"/>
      <c r="F18" s="20"/>
      <c r="G18" s="20"/>
    </row>
    <row r="19" spans="1:7" ht="14.25">
      <c r="A19" s="152"/>
      <c r="B19" s="20"/>
      <c r="C19" s="20"/>
      <c r="D19" s="20"/>
      <c r="E19" s="20"/>
      <c r="F19" s="20"/>
      <c r="G19" s="20"/>
    </row>
    <row r="20" spans="1:7" ht="14.25">
      <c r="A20" s="152"/>
      <c r="B20" s="20"/>
      <c r="C20" s="20"/>
      <c r="D20" s="20"/>
      <c r="E20" s="20"/>
      <c r="F20" s="20"/>
      <c r="G20" s="20"/>
    </row>
    <row r="21" spans="1:7" ht="14.25">
      <c r="A21" s="152"/>
      <c r="B21" s="20"/>
      <c r="C21" s="20"/>
      <c r="D21" s="20"/>
      <c r="E21" s="20"/>
      <c r="F21" s="20"/>
      <c r="G21" s="20"/>
    </row>
    <row r="22" spans="1:7" ht="14.25">
      <c r="A22" s="152"/>
      <c r="B22" s="20"/>
      <c r="C22" s="20"/>
      <c r="D22" s="20"/>
      <c r="E22" s="20"/>
      <c r="F22" s="20"/>
      <c r="G22" s="20"/>
    </row>
    <row r="23" spans="1:7" ht="14.25">
      <c r="A23" s="152"/>
      <c r="B23" s="20"/>
      <c r="C23" s="20"/>
      <c r="D23" s="20"/>
      <c r="E23" s="20"/>
      <c r="F23" s="20"/>
      <c r="G23" s="20"/>
    </row>
    <row r="24" spans="1:7" ht="14.25">
      <c r="A24" s="152"/>
      <c r="B24" s="20"/>
      <c r="C24" s="20"/>
      <c r="D24" s="20"/>
      <c r="E24" s="20"/>
      <c r="F24" s="20"/>
      <c r="G24" s="20"/>
    </row>
    <row r="25" spans="1:7" ht="14.25">
      <c r="A25" s="152"/>
      <c r="B25" s="20"/>
      <c r="C25" s="20"/>
      <c r="D25" s="20"/>
      <c r="E25" s="20"/>
      <c r="F25" s="20"/>
      <c r="G25" s="20"/>
    </row>
    <row r="26" spans="1:7" ht="14.25">
      <c r="A26" s="152"/>
      <c r="B26" s="20"/>
      <c r="C26" s="20"/>
      <c r="D26" s="20"/>
      <c r="E26" s="20"/>
      <c r="F26" s="20"/>
      <c r="G26" s="20"/>
    </row>
    <row r="27" spans="1:7" ht="14.25">
      <c r="A27" s="152"/>
      <c r="B27" s="20"/>
      <c r="C27" s="20"/>
      <c r="D27" s="20"/>
      <c r="E27" s="20"/>
      <c r="F27" s="20"/>
      <c r="G27" s="20"/>
    </row>
    <row r="28" spans="1:7" ht="14.25">
      <c r="A28" s="152"/>
      <c r="B28" s="20"/>
      <c r="C28" s="20"/>
      <c r="D28" s="20"/>
      <c r="E28" s="20"/>
      <c r="F28" s="20"/>
      <c r="G28" s="20"/>
    </row>
    <row r="29" spans="1:7" ht="14.25">
      <c r="A29" s="152"/>
      <c r="B29" s="20"/>
      <c r="C29" s="20"/>
      <c r="D29" s="20"/>
      <c r="E29" s="20"/>
      <c r="F29" s="20"/>
      <c r="G29" s="20"/>
    </row>
    <row r="30" spans="1:7" ht="14.25">
      <c r="A30" s="152"/>
      <c r="B30" s="20"/>
      <c r="C30" s="20"/>
      <c r="D30" s="20"/>
      <c r="E30" s="20"/>
      <c r="F30" s="20"/>
      <c r="G30" s="20"/>
    </row>
    <row r="31" spans="1:7" ht="14.25">
      <c r="A31" s="133"/>
      <c r="B31" s="20"/>
      <c r="C31" s="20"/>
      <c r="D31" s="20"/>
      <c r="E31" s="20"/>
      <c r="F31" s="20"/>
      <c r="G31" s="20"/>
    </row>
    <row r="32" spans="1:7" ht="14.25">
      <c r="A32" s="133"/>
      <c r="B32" s="20"/>
      <c r="C32" s="20"/>
      <c r="D32" s="20"/>
      <c r="E32" s="20"/>
      <c r="F32" s="20"/>
      <c r="G32" s="20"/>
    </row>
    <row r="33" spans="1:7" ht="14.25">
      <c r="A33" s="133"/>
      <c r="B33" s="20"/>
      <c r="C33" s="20"/>
      <c r="D33" s="20"/>
      <c r="E33" s="20"/>
      <c r="F33" s="20"/>
      <c r="G33" s="20"/>
    </row>
    <row r="34" spans="1:7" ht="14.25">
      <c r="A34" s="133"/>
      <c r="B34" s="20"/>
      <c r="C34" s="20"/>
      <c r="D34" s="20"/>
      <c r="E34" s="20"/>
      <c r="F34" s="20"/>
      <c r="G34" s="20"/>
    </row>
    <row r="35" spans="1:7" ht="14.25">
      <c r="A35" s="133"/>
      <c r="B35" s="20"/>
      <c r="C35" s="20"/>
      <c r="D35" s="20"/>
      <c r="E35" s="20"/>
      <c r="F35" s="20"/>
      <c r="G35" s="20"/>
    </row>
    <row r="36" spans="1:7" ht="14.25">
      <c r="A36" s="133"/>
      <c r="B36" s="20"/>
      <c r="C36" s="20"/>
      <c r="D36" s="20"/>
      <c r="E36" s="20"/>
      <c r="F36" s="20"/>
      <c r="G36" s="20"/>
    </row>
    <row r="37" spans="1:7" ht="14.25">
      <c r="A37" s="133"/>
      <c r="B37" s="20"/>
      <c r="C37" s="20"/>
      <c r="D37" s="20"/>
      <c r="E37" s="20"/>
      <c r="F37" s="20"/>
      <c r="G37" s="20"/>
    </row>
    <row r="38" spans="1:7" ht="14.25">
      <c r="A38" s="133"/>
      <c r="B38" s="20"/>
      <c r="C38" s="20"/>
      <c r="D38" s="20"/>
      <c r="E38" s="20"/>
      <c r="F38" s="20"/>
      <c r="G38" s="20"/>
    </row>
    <row r="39" spans="1:7" ht="14.25">
      <c r="A39" s="133"/>
      <c r="B39" s="20"/>
      <c r="C39" s="20"/>
      <c r="D39" s="20"/>
      <c r="E39" s="20"/>
      <c r="F39" s="20"/>
      <c r="G39" s="20"/>
    </row>
    <row r="40" spans="1:7" ht="14.25">
      <c r="A40" s="133"/>
      <c r="B40" s="20"/>
      <c r="C40" s="20"/>
      <c r="D40" s="20"/>
      <c r="E40" s="20"/>
      <c r="F40" s="20"/>
      <c r="G40" s="20"/>
    </row>
    <row r="41" spans="1:7">
      <c r="A41" s="134"/>
    </row>
  </sheetData>
  <sheetProtection algorithmName="SHA-512" hashValue="e0TBdxrWKf3fTNIWDtBMsB6OLckQ2+ojrrnx2fn7R3NQjXlIBqN7ozcfxgk13DI4c5oGArLUVF6I61MRbUQ9nQ==" saltValue="UoCtynaKfu9xxy/UGuM6kg==" spinCount="100000" sheet="1" objects="1" scenarios="1"/>
  <mergeCells count="3">
    <mergeCell ref="A2:A10"/>
    <mergeCell ref="A11:A20"/>
    <mergeCell ref="A21:A30"/>
  </mergeCells>
  <pageMargins left="0.70866141732283472" right="0.39370078740157483" top="0.78740157480314965" bottom="0.78740157480314965" header="0.51181102362204722" footer="0.51181102362204722"/>
  <pageSetup paperSize="9" orientation="portrait" r:id="rId1"/>
  <headerFooter alignWithMargins="0">
    <oddHeader>&amp;L&amp;11Deutsche Weinanalytiker e.V.&amp;R&amp;11Laborvergleichsuntersuchung 2025</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
  <dimension ref="A1:F25"/>
  <sheetViews>
    <sheetView workbookViewId="0">
      <selection activeCell="C1" sqref="C1"/>
    </sheetView>
  </sheetViews>
  <sheetFormatPr baseColWidth="10" defaultRowHeight="12.75"/>
  <cols>
    <col min="1" max="1" width="22.7109375" bestFit="1" customWidth="1"/>
    <col min="2" max="2" width="17.140625" bestFit="1" customWidth="1"/>
    <col min="3" max="3" width="55.5703125" bestFit="1" customWidth="1"/>
  </cols>
  <sheetData>
    <row r="1" spans="1:6">
      <c r="A1" t="str">
        <f>Ergebnisse!$B8</f>
        <v>Relative Dichte 20°C/20°C</v>
      </c>
      <c r="B1">
        <v>7</v>
      </c>
      <c r="C1">
        <f>MAX($A$3:$A$9)-1</f>
        <v>6</v>
      </c>
    </row>
    <row r="2" spans="1:6">
      <c r="B2" t="s">
        <v>29</v>
      </c>
      <c r="C2" t="s">
        <v>6</v>
      </c>
    </row>
    <row r="3" spans="1:6">
      <c r="A3">
        <v>1</v>
      </c>
      <c r="B3" s="7" t="s">
        <v>23</v>
      </c>
      <c r="C3" s="79" t="s">
        <v>327</v>
      </c>
    </row>
    <row r="4" spans="1:6">
      <c r="A4">
        <v>2</v>
      </c>
      <c r="B4" s="7" t="s">
        <v>24</v>
      </c>
      <c r="C4" s="7" t="s">
        <v>328</v>
      </c>
    </row>
    <row r="5" spans="1:6">
      <c r="A5">
        <v>3</v>
      </c>
      <c r="B5" s="7" t="s">
        <v>25</v>
      </c>
      <c r="C5" s="79" t="s">
        <v>329</v>
      </c>
    </row>
    <row r="6" spans="1:6">
      <c r="A6">
        <v>4</v>
      </c>
      <c r="B6" s="7" t="s">
        <v>26</v>
      </c>
      <c r="C6" s="79" t="s">
        <v>322</v>
      </c>
    </row>
    <row r="7" spans="1:6">
      <c r="A7">
        <v>5</v>
      </c>
      <c r="B7" s="7" t="s">
        <v>27</v>
      </c>
      <c r="C7" s="7" t="s">
        <v>69</v>
      </c>
    </row>
    <row r="8" spans="1:6">
      <c r="A8">
        <v>6</v>
      </c>
      <c r="B8" s="7" t="s">
        <v>112</v>
      </c>
      <c r="C8" s="7" t="s">
        <v>330</v>
      </c>
    </row>
    <row r="9" spans="1:6">
      <c r="A9">
        <v>7</v>
      </c>
      <c r="B9" s="7" t="s">
        <v>28</v>
      </c>
      <c r="C9" s="7" t="s">
        <v>11</v>
      </c>
    </row>
    <row r="11" spans="1:6">
      <c r="C11" s="135" t="s">
        <v>464</v>
      </c>
    </row>
    <row r="12" spans="1:6">
      <c r="C12" s="7"/>
    </row>
    <row r="13" spans="1:6">
      <c r="C13" s="34" t="s">
        <v>468</v>
      </c>
      <c r="D13" s="34"/>
      <c r="E13" s="34"/>
      <c r="F13" s="34"/>
    </row>
    <row r="14" spans="1:6">
      <c r="C14" s="34" t="s">
        <v>469</v>
      </c>
      <c r="D14" s="34"/>
      <c r="E14" s="34"/>
      <c r="F14" s="34"/>
    </row>
    <row r="15" spans="1:6">
      <c r="C15" s="34" t="s">
        <v>470</v>
      </c>
      <c r="D15" s="34"/>
      <c r="E15" s="34"/>
      <c r="F15" s="34"/>
    </row>
    <row r="16" spans="1:6">
      <c r="C16" s="34"/>
      <c r="D16" s="34"/>
      <c r="E16" s="34"/>
      <c r="F16" s="34"/>
    </row>
    <row r="17" spans="2:6">
      <c r="C17" s="34" t="s">
        <v>465</v>
      </c>
      <c r="D17" s="34"/>
      <c r="E17" s="34"/>
      <c r="F17" s="34"/>
    </row>
    <row r="18" spans="2:6">
      <c r="C18" s="34"/>
      <c r="D18" s="34"/>
      <c r="E18" s="34"/>
      <c r="F18" s="34"/>
    </row>
    <row r="19" spans="2:6">
      <c r="C19" s="34" t="s">
        <v>471</v>
      </c>
      <c r="D19" s="34"/>
      <c r="E19" s="34"/>
      <c r="F19" s="34"/>
    </row>
    <row r="20" spans="2:6">
      <c r="C20" s="34" t="s">
        <v>472</v>
      </c>
      <c r="D20" s="34"/>
      <c r="E20" s="34"/>
      <c r="F20" s="34"/>
    </row>
    <row r="21" spans="2:6">
      <c r="C21" s="34"/>
      <c r="D21" s="34"/>
      <c r="E21" s="34"/>
      <c r="F21" s="34"/>
    </row>
    <row r="22" spans="2:6">
      <c r="C22" s="34" t="s">
        <v>473</v>
      </c>
      <c r="D22" s="34"/>
      <c r="E22" s="34"/>
      <c r="F22" s="34"/>
    </row>
    <row r="23" spans="2:6">
      <c r="C23" s="34"/>
      <c r="D23" s="34"/>
      <c r="E23" s="34"/>
      <c r="F23" s="34"/>
    </row>
    <row r="24" spans="2:6">
      <c r="C24" s="34" t="s">
        <v>466</v>
      </c>
      <c r="D24" s="34"/>
      <c r="E24" s="34"/>
      <c r="F24" s="34"/>
    </row>
    <row r="25" spans="2:6">
      <c r="B25" s="34" t="s">
        <v>467</v>
      </c>
      <c r="C25" s="34" t="s">
        <v>474</v>
      </c>
      <c r="D25" s="34"/>
      <c r="E25" s="34"/>
      <c r="F25" s="34"/>
    </row>
  </sheetData>
  <phoneticPr fontId="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C15"/>
  <sheetViews>
    <sheetView workbookViewId="0">
      <selection activeCell="C1" sqref="C1"/>
    </sheetView>
  </sheetViews>
  <sheetFormatPr baseColWidth="10" defaultRowHeight="12.75"/>
  <cols>
    <col min="1" max="1" width="13.42578125" bestFit="1" customWidth="1"/>
    <col min="2" max="2" width="27.140625" bestFit="1" customWidth="1"/>
    <col min="3" max="3" width="80.42578125" bestFit="1" customWidth="1"/>
  </cols>
  <sheetData>
    <row r="1" spans="1:3">
      <c r="A1" s="34" t="str">
        <f>Ergebnisse!B10</f>
        <v>Gesamtalkohol</v>
      </c>
      <c r="B1">
        <v>6</v>
      </c>
      <c r="C1">
        <f>MAX($A$3:$A$8)-1</f>
        <v>5</v>
      </c>
    </row>
    <row r="2" spans="1:3">
      <c r="B2" t="s">
        <v>29</v>
      </c>
      <c r="C2" t="s">
        <v>6</v>
      </c>
    </row>
    <row r="3" spans="1:3">
      <c r="A3" s="1">
        <v>1</v>
      </c>
      <c r="B3" s="7" t="s">
        <v>133</v>
      </c>
      <c r="C3" s="7" t="s">
        <v>331</v>
      </c>
    </row>
    <row r="4" spans="1:3">
      <c r="A4" s="1">
        <v>2</v>
      </c>
      <c r="B4" s="7" t="s">
        <v>134</v>
      </c>
      <c r="C4" s="7" t="s">
        <v>332</v>
      </c>
    </row>
    <row r="5" spans="1:3">
      <c r="A5" s="1">
        <v>3</v>
      </c>
      <c r="B5" s="34" t="s">
        <v>333</v>
      </c>
      <c r="C5" s="7" t="s">
        <v>334</v>
      </c>
    </row>
    <row r="6" spans="1:3">
      <c r="A6" s="1">
        <v>4</v>
      </c>
      <c r="B6" s="34" t="s">
        <v>290</v>
      </c>
      <c r="C6" s="34" t="s">
        <v>335</v>
      </c>
    </row>
    <row r="7" spans="1:3">
      <c r="A7" s="1">
        <v>5</v>
      </c>
      <c r="B7" s="7" t="s">
        <v>112</v>
      </c>
      <c r="C7" s="7" t="s">
        <v>11</v>
      </c>
    </row>
    <row r="8" spans="1:3">
      <c r="A8" s="1">
        <v>6</v>
      </c>
      <c r="C8" s="7" t="s">
        <v>11</v>
      </c>
    </row>
    <row r="10" spans="1:3">
      <c r="A10" s="1"/>
      <c r="B10" s="7"/>
      <c r="C10" s="7"/>
    </row>
    <row r="11" spans="1:3">
      <c r="A11" s="1"/>
      <c r="B11" s="7"/>
      <c r="C11" s="7"/>
    </row>
    <row r="12" spans="1:3">
      <c r="A12" s="1"/>
      <c r="B12" s="34"/>
      <c r="C12" s="7"/>
    </row>
    <row r="13" spans="1:3">
      <c r="A13" s="1"/>
      <c r="B13" s="34"/>
      <c r="C13" s="34"/>
    </row>
    <row r="14" spans="1:3">
      <c r="A14" s="1"/>
      <c r="B14" s="7"/>
      <c r="C14" s="7"/>
    </row>
    <row r="15" spans="1:3">
      <c r="A15" s="1"/>
      <c r="C15" s="7"/>
    </row>
  </sheetData>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3"/>
  <dimension ref="A1:C27"/>
  <sheetViews>
    <sheetView workbookViewId="0">
      <selection activeCell="C1" sqref="C1"/>
    </sheetView>
  </sheetViews>
  <sheetFormatPr baseColWidth="10" defaultRowHeight="12.75"/>
  <cols>
    <col min="1" max="1" width="12.140625" bestFit="1" customWidth="1"/>
    <col min="2" max="2" width="17.140625" bestFit="1" customWidth="1"/>
    <col min="3" max="3" width="69.7109375" bestFit="1" customWidth="1"/>
  </cols>
  <sheetData>
    <row r="1" spans="1:3">
      <c r="A1" t="str">
        <f>Ergebnisse!$B$12</f>
        <v>Vorh. Alkohol</v>
      </c>
      <c r="B1">
        <v>12</v>
      </c>
      <c r="C1">
        <f>MAX($A$3:$A$14)-1</f>
        <v>11</v>
      </c>
    </row>
    <row r="2" spans="1:3">
      <c r="B2" t="s">
        <v>29</v>
      </c>
      <c r="C2" t="s">
        <v>6</v>
      </c>
    </row>
    <row r="3" spans="1:3">
      <c r="A3" s="1">
        <v>1</v>
      </c>
      <c r="B3" s="7" t="s">
        <v>30</v>
      </c>
      <c r="C3" s="74" t="s">
        <v>336</v>
      </c>
    </row>
    <row r="4" spans="1:3">
      <c r="A4" s="1">
        <v>2</v>
      </c>
      <c r="B4" s="7" t="s">
        <v>31</v>
      </c>
      <c r="C4" s="74" t="s">
        <v>0</v>
      </c>
    </row>
    <row r="5" spans="1:3">
      <c r="A5" s="1">
        <v>3</v>
      </c>
      <c r="B5" s="7" t="s">
        <v>32</v>
      </c>
      <c r="C5" s="74" t="s">
        <v>1</v>
      </c>
    </row>
    <row r="6" spans="1:3">
      <c r="A6" s="1">
        <v>4</v>
      </c>
      <c r="B6" s="7" t="s">
        <v>33</v>
      </c>
      <c r="C6" s="74" t="s">
        <v>337</v>
      </c>
    </row>
    <row r="7" spans="1:3">
      <c r="A7" s="1">
        <v>5</v>
      </c>
      <c r="B7" s="7" t="s">
        <v>34</v>
      </c>
      <c r="C7" s="74" t="s">
        <v>2</v>
      </c>
    </row>
    <row r="8" spans="1:3">
      <c r="A8" s="1">
        <v>6</v>
      </c>
      <c r="B8" s="7" t="s">
        <v>35</v>
      </c>
      <c r="C8" s="74" t="s">
        <v>37</v>
      </c>
    </row>
    <row r="9" spans="1:3">
      <c r="A9" s="1">
        <v>7</v>
      </c>
      <c r="B9" s="7" t="s">
        <v>36</v>
      </c>
      <c r="C9" s="74" t="s">
        <v>73</v>
      </c>
    </row>
    <row r="10" spans="1:3">
      <c r="A10" s="1">
        <v>8</v>
      </c>
      <c r="B10" s="7" t="s">
        <v>338</v>
      </c>
      <c r="C10" s="7" t="s">
        <v>69</v>
      </c>
    </row>
    <row r="11" spans="1:3">
      <c r="A11" s="1">
        <v>9</v>
      </c>
      <c r="B11" s="7" t="s">
        <v>135</v>
      </c>
      <c r="C11" s="74" t="s">
        <v>129</v>
      </c>
    </row>
    <row r="12" spans="1:3" ht="14.25">
      <c r="A12" s="1">
        <v>10</v>
      </c>
      <c r="B12" s="7" t="s">
        <v>217</v>
      </c>
      <c r="C12" s="34" t="s">
        <v>291</v>
      </c>
    </row>
    <row r="13" spans="1:3">
      <c r="A13" s="1">
        <v>11</v>
      </c>
      <c r="B13" s="7" t="s">
        <v>112</v>
      </c>
      <c r="C13" s="34" t="s">
        <v>11</v>
      </c>
    </row>
    <row r="14" spans="1:3">
      <c r="A14" s="1">
        <v>12</v>
      </c>
      <c r="C14" s="34" t="s">
        <v>11</v>
      </c>
    </row>
    <row r="15" spans="1:3">
      <c r="C15" s="61"/>
    </row>
    <row r="16" spans="1:3">
      <c r="A16" s="1"/>
      <c r="B16" s="7"/>
      <c r="C16" s="74"/>
    </row>
    <row r="17" spans="1:3">
      <c r="A17" s="1"/>
      <c r="B17" s="7"/>
      <c r="C17" s="74"/>
    </row>
    <row r="18" spans="1:3">
      <c r="A18" s="1"/>
      <c r="B18" s="7"/>
      <c r="C18" s="74"/>
    </row>
    <row r="19" spans="1:3">
      <c r="A19" s="1"/>
      <c r="B19" s="7"/>
      <c r="C19" s="74"/>
    </row>
    <row r="20" spans="1:3">
      <c r="A20" s="1"/>
      <c r="B20" s="7"/>
      <c r="C20" s="74"/>
    </row>
    <row r="21" spans="1:3">
      <c r="A21" s="1"/>
      <c r="B21" s="7"/>
      <c r="C21" s="74"/>
    </row>
    <row r="22" spans="1:3">
      <c r="A22" s="1"/>
      <c r="B22" s="7"/>
      <c r="C22" s="74"/>
    </row>
    <row r="23" spans="1:3">
      <c r="A23" s="1"/>
      <c r="B23" s="7"/>
      <c r="C23" s="7"/>
    </row>
    <row r="24" spans="1:3">
      <c r="A24" s="1"/>
      <c r="B24" s="7"/>
      <c r="C24" s="74"/>
    </row>
    <row r="25" spans="1:3">
      <c r="A25" s="1"/>
      <c r="B25" s="7"/>
      <c r="C25" s="34"/>
    </row>
    <row r="26" spans="1:3">
      <c r="A26" s="1"/>
      <c r="B26" s="7"/>
      <c r="C26" s="34"/>
    </row>
    <row r="27" spans="1:3">
      <c r="A27" s="1"/>
      <c r="C27" s="34"/>
    </row>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33</vt:i4>
      </vt:variant>
      <vt:variant>
        <vt:lpstr>Benannte Bereiche</vt:lpstr>
      </vt:variant>
      <vt:variant>
        <vt:i4>4</vt:i4>
      </vt:variant>
    </vt:vector>
  </HeadingPairs>
  <TitlesOfParts>
    <vt:vector size="37" baseType="lpstr">
      <vt:lpstr>Begleitschreiben</vt:lpstr>
      <vt:lpstr>Benutzungshinweise</vt:lpstr>
      <vt:lpstr>FTIR-Hinweise</vt:lpstr>
      <vt:lpstr>Empf. Flücht. Säure</vt:lpstr>
      <vt:lpstr>Ergebnisse</vt:lpstr>
      <vt:lpstr>Mitteilungen</vt:lpstr>
      <vt:lpstr>Dichte</vt:lpstr>
      <vt:lpstr>GAlkohol</vt:lpstr>
      <vt:lpstr>vAlkohol</vt:lpstr>
      <vt:lpstr>Gextrakt</vt:lpstr>
      <vt:lpstr>zfExtrkt</vt:lpstr>
      <vt:lpstr>vgZucker</vt:lpstr>
      <vt:lpstr>Vorbehandlung</vt:lpstr>
      <vt:lpstr>G-Saeure</vt:lpstr>
      <vt:lpstr>Fr-SO2</vt:lpstr>
      <vt:lpstr>Ges-SO2</vt:lpstr>
      <vt:lpstr>Reduktone</vt:lpstr>
      <vt:lpstr>Glucose</vt:lpstr>
      <vt:lpstr>Fructose</vt:lpstr>
      <vt:lpstr>Glycerin</vt:lpstr>
      <vt:lpstr>pH-Wert</vt:lpstr>
      <vt:lpstr>Weinsre</vt:lpstr>
      <vt:lpstr>GAepflsr</vt:lpstr>
      <vt:lpstr>LAepflsr</vt:lpstr>
      <vt:lpstr>GMilchsr</vt:lpstr>
      <vt:lpstr>LMilchsr</vt:lpstr>
      <vt:lpstr>Citrosre</vt:lpstr>
      <vt:lpstr>Sorbinsre</vt:lpstr>
      <vt:lpstr>Acetat</vt:lpstr>
      <vt:lpstr>FlSaeure</vt:lpstr>
      <vt:lpstr>Fumarsre</vt:lpstr>
      <vt:lpstr>Überdruck</vt:lpstr>
      <vt:lpstr>Farbwerte</vt:lpstr>
      <vt:lpstr>'Empf. Flücht. Säure'!_ftn1</vt:lpstr>
      <vt:lpstr>Benutzungshinweise!Druckbereich</vt:lpstr>
      <vt:lpstr>Ergebnisse!Druckbereich</vt:lpstr>
      <vt:lpstr>Ergebnisse!Drucktitel</vt:lpstr>
    </vt:vector>
  </TitlesOfParts>
  <Company>Dr. Ristow &amp; 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Reinhard Ristow</dc:creator>
  <cp:lastModifiedBy>Gisela Ruhnke</cp:lastModifiedBy>
  <cp:lastPrinted>2025-10-26T22:10:02Z</cp:lastPrinted>
  <dcterms:created xsi:type="dcterms:W3CDTF">2007-07-27T14:30:40Z</dcterms:created>
  <dcterms:modified xsi:type="dcterms:W3CDTF">2025-10-27T12:48:02Z</dcterms:modified>
</cp:coreProperties>
</file>